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asi.hartikainen\Documents\Kasvua pellosta 2016\28012019\"/>
    </mc:Choice>
  </mc:AlternateContent>
  <xr:revisionPtr revIDLastSave="0" documentId="13_ncr:1_{3F5AB84F-A2AA-474C-827C-D9E938E4CBA5}" xr6:coauthVersionLast="40" xr6:coauthVersionMax="40" xr10:uidLastSave="{00000000-0000-0000-0000-000000000000}"/>
  <bookViews>
    <workbookView xWindow="240" yWindow="80" windowWidth="15120" windowHeight="7680" xr2:uid="{00000000-000D-0000-FFFF-FFFF00000000}"/>
  </bookViews>
  <sheets>
    <sheet name="Luomu" sheetId="1" r:id="rId1"/>
    <sheet name="Tuet 2018" sheetId="4" r:id="rId2"/>
  </sheets>
  <definedNames>
    <definedName name="_xlnm.Print_Area" localSheetId="0">Luomu!$A$1:$Q$151</definedName>
  </definedNames>
  <calcPr calcId="191029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2" i="4" l="1"/>
  <c r="J42" i="4"/>
  <c r="I42" i="4"/>
  <c r="I41" i="4"/>
  <c r="L41" i="4" s="1"/>
  <c r="L40" i="4"/>
  <c r="I40" i="4"/>
  <c r="J40" i="4" s="1"/>
  <c r="L38" i="4"/>
  <c r="I38" i="4"/>
  <c r="J38" i="4" s="1"/>
  <c r="I37" i="4"/>
  <c r="L37" i="4" s="1"/>
  <c r="I36" i="4"/>
  <c r="L36" i="4" s="1"/>
  <c r="I34" i="4"/>
  <c r="L34" i="4" s="1"/>
  <c r="L33" i="4"/>
  <c r="J33" i="4"/>
  <c r="I33" i="4"/>
  <c r="L32" i="4"/>
  <c r="J32" i="4"/>
  <c r="I32" i="4"/>
  <c r="I30" i="4"/>
  <c r="L30" i="4" s="1"/>
  <c r="L29" i="4"/>
  <c r="I29" i="4"/>
  <c r="J29" i="4" s="1"/>
  <c r="L28" i="4"/>
  <c r="I28" i="4"/>
  <c r="J28" i="4" s="1"/>
  <c r="I26" i="4"/>
  <c r="L26" i="4" s="1"/>
  <c r="I25" i="4"/>
  <c r="L25" i="4" s="1"/>
  <c r="I24" i="4"/>
  <c r="L24" i="4" s="1"/>
  <c r="L22" i="4"/>
  <c r="J22" i="4"/>
  <c r="I22" i="4"/>
  <c r="L21" i="4"/>
  <c r="J21" i="4"/>
  <c r="I21" i="4"/>
  <c r="I20" i="4"/>
  <c r="L20" i="4" s="1"/>
  <c r="L18" i="4"/>
  <c r="I18" i="4"/>
  <c r="J18" i="4" s="1"/>
  <c r="L17" i="4"/>
  <c r="I17" i="4"/>
  <c r="J17" i="4" s="1"/>
  <c r="I16" i="4"/>
  <c r="L16" i="4" s="1"/>
  <c r="I14" i="4"/>
  <c r="L14" i="4" s="1"/>
  <c r="I13" i="4"/>
  <c r="L13" i="4" s="1"/>
  <c r="L12" i="4"/>
  <c r="J12" i="4"/>
  <c r="I12" i="4"/>
  <c r="L10" i="4"/>
  <c r="J10" i="4"/>
  <c r="I10" i="4"/>
  <c r="I9" i="4"/>
  <c r="L9" i="4" s="1"/>
  <c r="L8" i="4"/>
  <c r="I8" i="4"/>
  <c r="J8" i="4" s="1"/>
  <c r="L6" i="4"/>
  <c r="I6" i="4"/>
  <c r="J6" i="4" s="1"/>
  <c r="I5" i="4"/>
  <c r="J5" i="4" s="1"/>
  <c r="I4" i="4"/>
  <c r="L4" i="4" s="1"/>
  <c r="J4" i="4" l="1"/>
  <c r="J14" i="4"/>
  <c r="J25" i="4"/>
  <c r="J36" i="4"/>
  <c r="J16" i="4"/>
  <c r="J26" i="4"/>
  <c r="J37" i="4"/>
  <c r="L5" i="4"/>
  <c r="J9" i="4"/>
  <c r="J20" i="4"/>
  <c r="J30" i="4"/>
  <c r="J41" i="4"/>
  <c r="J13" i="4"/>
  <c r="J24" i="4"/>
  <c r="J34" i="4"/>
  <c r="P58" i="1" l="1"/>
  <c r="Q15" i="1"/>
  <c r="T20" i="1"/>
  <c r="Q91" i="1" l="1"/>
  <c r="L91" i="1"/>
  <c r="M91" i="1" s="1"/>
  <c r="H91" i="1"/>
  <c r="I91" i="1" s="1"/>
  <c r="D91" i="1"/>
  <c r="E91" i="1" s="1"/>
  <c r="Q90" i="1"/>
  <c r="M90" i="1"/>
  <c r="I90" i="1"/>
  <c r="E90" i="1"/>
  <c r="Q89" i="1"/>
  <c r="M89" i="1"/>
  <c r="I89" i="1"/>
  <c r="E89" i="1"/>
  <c r="Q88" i="1"/>
  <c r="M88" i="1"/>
  <c r="I88" i="1"/>
  <c r="E88" i="1"/>
  <c r="Q87" i="1"/>
  <c r="M87" i="1"/>
  <c r="I87" i="1"/>
  <c r="E87" i="1"/>
  <c r="Q86" i="1"/>
  <c r="M86" i="1"/>
  <c r="I86" i="1"/>
  <c r="E86" i="1"/>
  <c r="Q85" i="1"/>
  <c r="M85" i="1"/>
  <c r="I85" i="1"/>
  <c r="E85" i="1"/>
  <c r="Q84" i="1"/>
  <c r="M84" i="1"/>
  <c r="I84" i="1"/>
  <c r="E84" i="1"/>
  <c r="Q83" i="1"/>
  <c r="M83" i="1"/>
  <c r="I83" i="1"/>
  <c r="E83" i="1"/>
  <c r="Q82" i="1"/>
  <c r="M82" i="1"/>
  <c r="I82" i="1"/>
  <c r="E82" i="1"/>
  <c r="Q81" i="1"/>
  <c r="M81" i="1"/>
  <c r="I81" i="1"/>
  <c r="E81" i="1"/>
  <c r="Q75" i="1"/>
  <c r="M75" i="1"/>
  <c r="I75" i="1"/>
  <c r="E75" i="1"/>
  <c r="Q74" i="1"/>
  <c r="M74" i="1"/>
  <c r="I74" i="1"/>
  <c r="E74" i="1"/>
  <c r="Q73" i="1"/>
  <c r="M73" i="1"/>
  <c r="I73" i="1"/>
  <c r="E73" i="1"/>
  <c r="Q72" i="1"/>
  <c r="M72" i="1"/>
  <c r="I72" i="1"/>
  <c r="E72" i="1"/>
  <c r="I93" i="1" l="1"/>
  <c r="E93" i="1"/>
  <c r="E77" i="1"/>
  <c r="Q93" i="1"/>
  <c r="M93" i="1"/>
  <c r="Q77" i="1"/>
  <c r="M77" i="1"/>
  <c r="I77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20" i="1" l="1"/>
  <c r="Q42" i="1"/>
  <c r="M42" i="1"/>
  <c r="I42" i="1"/>
  <c r="E42" i="1"/>
  <c r="Q9" i="1"/>
  <c r="M9" i="1"/>
  <c r="I9" i="1"/>
  <c r="E9" i="1"/>
  <c r="E7" i="1" l="1"/>
  <c r="Q7" i="1" l="1"/>
  <c r="M7" i="1"/>
  <c r="I7" i="1"/>
  <c r="Q40" i="1"/>
  <c r="M40" i="1"/>
  <c r="I40" i="1"/>
  <c r="E41" i="1" l="1"/>
  <c r="I41" i="1"/>
  <c r="I53" i="1" l="1"/>
  <c r="I51" i="1"/>
  <c r="I57" i="1"/>
  <c r="Q54" i="1"/>
  <c r="M54" i="1"/>
  <c r="I54" i="1"/>
  <c r="E54" i="1"/>
  <c r="Q53" i="1"/>
  <c r="M53" i="1"/>
  <c r="E53" i="1"/>
  <c r="Q52" i="1"/>
  <c r="M52" i="1"/>
  <c r="I52" i="1"/>
  <c r="E52" i="1"/>
  <c r="Q51" i="1"/>
  <c r="M51" i="1"/>
  <c r="E51" i="1"/>
  <c r="Q50" i="1"/>
  <c r="M50" i="1"/>
  <c r="I50" i="1"/>
  <c r="E50" i="1"/>
  <c r="Q18" i="1"/>
  <c r="M18" i="1"/>
  <c r="I18" i="1"/>
  <c r="Q48" i="1"/>
  <c r="M48" i="1"/>
  <c r="Q41" i="1"/>
  <c r="M41" i="1"/>
  <c r="Q8" i="1"/>
  <c r="M8" i="1"/>
  <c r="I8" i="1"/>
  <c r="E8" i="1"/>
  <c r="Q58" i="1"/>
  <c r="L58" i="1"/>
  <c r="M58" i="1" s="1"/>
  <c r="I58" i="1"/>
  <c r="E58" i="1"/>
  <c r="Q57" i="1"/>
  <c r="M57" i="1"/>
  <c r="E57" i="1"/>
  <c r="Q56" i="1"/>
  <c r="M56" i="1"/>
  <c r="I56" i="1"/>
  <c r="E56" i="1"/>
  <c r="Q55" i="1"/>
  <c r="M55" i="1"/>
  <c r="I55" i="1"/>
  <c r="E55" i="1"/>
  <c r="Q49" i="1"/>
  <c r="M49" i="1"/>
  <c r="I49" i="1"/>
  <c r="E49" i="1"/>
  <c r="I48" i="1"/>
  <c r="E48" i="1"/>
  <c r="E40" i="1"/>
  <c r="Q39" i="1"/>
  <c r="M39" i="1"/>
  <c r="I39" i="1"/>
  <c r="E39" i="1"/>
  <c r="P25" i="1"/>
  <c r="Q25" i="1" s="1"/>
  <c r="M25" i="1"/>
  <c r="I25" i="1"/>
  <c r="E25" i="1"/>
  <c r="Q24" i="1"/>
  <c r="M24" i="1"/>
  <c r="I24" i="1"/>
  <c r="E24" i="1"/>
  <c r="Q23" i="1"/>
  <c r="M23" i="1"/>
  <c r="I23" i="1"/>
  <c r="E23" i="1"/>
  <c r="Q22" i="1"/>
  <c r="M22" i="1"/>
  <c r="I22" i="1"/>
  <c r="E22" i="1"/>
  <c r="Q21" i="1"/>
  <c r="M21" i="1"/>
  <c r="I21" i="1"/>
  <c r="E21" i="1"/>
  <c r="Q20" i="1"/>
  <c r="M20" i="1"/>
  <c r="I20" i="1"/>
  <c r="E20" i="1"/>
  <c r="Q19" i="1"/>
  <c r="M19" i="1"/>
  <c r="I19" i="1"/>
  <c r="E19" i="1"/>
  <c r="E18" i="1"/>
  <c r="Q17" i="1"/>
  <c r="M17" i="1"/>
  <c r="I17" i="1"/>
  <c r="E17" i="1"/>
  <c r="Q16" i="1"/>
  <c r="M16" i="1"/>
  <c r="I16" i="1"/>
  <c r="E16" i="1"/>
  <c r="M15" i="1"/>
  <c r="I15" i="1"/>
  <c r="E15" i="1"/>
  <c r="Q6" i="1"/>
  <c r="M6" i="1"/>
  <c r="I6" i="1"/>
  <c r="E6" i="1"/>
  <c r="Q60" i="1" l="1"/>
  <c r="Q27" i="1"/>
  <c r="M27" i="1"/>
  <c r="E11" i="1"/>
  <c r="E44" i="1"/>
  <c r="I11" i="1"/>
  <c r="I44" i="1"/>
  <c r="M11" i="1"/>
  <c r="M44" i="1"/>
  <c r="Q11" i="1"/>
  <c r="Q44" i="1"/>
  <c r="I27" i="1"/>
  <c r="E27" i="1"/>
  <c r="E60" i="1"/>
  <c r="I60" i="1"/>
  <c r="M60" i="1"/>
  <c r="I62" i="1" l="1"/>
  <c r="Q29" i="1"/>
  <c r="E62" i="1"/>
  <c r="M29" i="1"/>
  <c r="E29" i="1"/>
  <c r="I29" i="1"/>
  <c r="C138" i="1" l="1"/>
  <c r="C139" i="1" s="1"/>
  <c r="C149" i="1"/>
  <c r="C150" i="1" s="1"/>
  <c r="C143" i="1"/>
  <c r="C144" i="1" s="1"/>
  <c r="C145" i="1" s="1"/>
  <c r="C140" i="1" l="1"/>
</calcChain>
</file>

<file path=xl/sharedStrings.xml><?xml version="1.0" encoding="utf-8"?>
<sst xmlns="http://schemas.openxmlformats.org/spreadsheetml/2006/main" count="470" uniqueCount="96">
  <si>
    <t>a-hinta</t>
  </si>
  <si>
    <t xml:space="preserve">      Määrä </t>
  </si>
  <si>
    <t>euroa</t>
  </si>
  <si>
    <t>Tuotot/ha</t>
  </si>
  <si>
    <t>kg</t>
  </si>
  <si>
    <t>Muuttuvat kustannukset</t>
  </si>
  <si>
    <t>h</t>
  </si>
  <si>
    <t xml:space="preserve">  Leikkuupuinti</t>
  </si>
  <si>
    <t xml:space="preserve">  Kuivatus</t>
  </si>
  <si>
    <t xml:space="preserve">  Rahti ja välityspalkkiot</t>
  </si>
  <si>
    <t>Muuttuvat kustannukset yhteensä</t>
  </si>
  <si>
    <t xml:space="preserve">   Sato</t>
  </si>
  <si>
    <t>e</t>
  </si>
  <si>
    <t>Yks</t>
  </si>
  <si>
    <t>Luomutuki</t>
  </si>
  <si>
    <t>Kerääjäkasvituki</t>
  </si>
  <si>
    <t>Tuotot yhteensä (C-alue)</t>
  </si>
  <si>
    <t>C-alue</t>
  </si>
  <si>
    <t>Katetuotto A  (C-alue)</t>
  </si>
  <si>
    <t>Tuet C -alue</t>
  </si>
  <si>
    <t>Siemen</t>
  </si>
  <si>
    <t>m3</t>
  </si>
  <si>
    <t>Levitys, liete</t>
  </si>
  <si>
    <t>Levitys, karjanlanta</t>
  </si>
  <si>
    <t>Muokkaus</t>
  </si>
  <si>
    <t>yht</t>
  </si>
  <si>
    <t>hinta</t>
  </si>
  <si>
    <t>Jankkurointi (e/h):</t>
  </si>
  <si>
    <t>Muokkaus/kylvö:</t>
  </si>
  <si>
    <t>krt/h</t>
  </si>
  <si>
    <t>Kultivointi (e/ha):</t>
  </si>
  <si>
    <t>Lapiorullaäestys (e/ha):</t>
  </si>
  <si>
    <t>Lautasmuokkaus (e/ha):</t>
  </si>
  <si>
    <t>Kyntö (e/ha):</t>
  </si>
  <si>
    <t>S-piikkiäestys e/ha):</t>
  </si>
  <si>
    <t>Rikkaharaus (e/ha):</t>
  </si>
  <si>
    <t>Tasausäestys (e/ha):</t>
  </si>
  <si>
    <t>Kylvölannoitus (e/ha):</t>
  </si>
  <si>
    <t>Kylvö rikkaharalla (e/ha):</t>
  </si>
  <si>
    <t>Ruiskutus (e/ha)</t>
  </si>
  <si>
    <t>Muokkaus- ja kylvölaskuri (lähde tts 2016, pl punaisella):</t>
  </si>
  <si>
    <t>Muu</t>
  </si>
  <si>
    <t>Yhteensä</t>
  </si>
  <si>
    <t>Lannoite</t>
  </si>
  <si>
    <t>Niitto</t>
  </si>
  <si>
    <t>Kivenkeruu</t>
  </si>
  <si>
    <t>Tukiarvio 2018 peltotuet</t>
  </si>
  <si>
    <t xml:space="preserve">Alue </t>
  </si>
  <si>
    <t>Perus
tuki</t>
  </si>
  <si>
    <t>Viher
ryttämis
tuki</t>
  </si>
  <si>
    <t>Pelto
kasvi
palkkio</t>
  </si>
  <si>
    <t>Ymp-
korvaus</t>
  </si>
  <si>
    <t>Luonnon
haitta
korvaus2</t>
  </si>
  <si>
    <t>Pohj.
ha-tuki</t>
  </si>
  <si>
    <t>Yleinen
ha-tuki</t>
  </si>
  <si>
    <t>Kasvitila yht</t>
  </si>
  <si>
    <t>Kotiel. tila</t>
  </si>
  <si>
    <t>Nuoren
viljelijän
tuki1</t>
  </si>
  <si>
    <t>Kasvitila+ Nuoren vilj. tuki yht.</t>
  </si>
  <si>
    <t>Nurmi, ohra, kaura, vehnä, peruna, ruokohelpi</t>
  </si>
  <si>
    <t xml:space="preserve">C1 </t>
  </si>
  <si>
    <t xml:space="preserve">C2 </t>
  </si>
  <si>
    <t xml:space="preserve">C2p </t>
  </si>
  <si>
    <t>Ruis</t>
  </si>
  <si>
    <t>Öljy- ja 
valkuais
kasvit</t>
  </si>
  <si>
    <t>Valkuaiskasvin ja viljan seokset (vilja alle 50%)</t>
  </si>
  <si>
    <t>Luonnonhoitopelto 5%</t>
  </si>
  <si>
    <t>Monimuotoisuus pellot 15%</t>
  </si>
  <si>
    <r>
      <t>Kesannot</t>
    </r>
    <r>
      <rPr>
        <b/>
        <sz val="6"/>
        <color rgb="FF000000"/>
        <rFont val="Arial-BoldMT"/>
      </rPr>
      <t>5</t>
    </r>
  </si>
  <si>
    <t>Suojavyöhyke (max 25%)</t>
  </si>
  <si>
    <t>Avomaan
vihannekset</t>
  </si>
  <si>
    <t>Marjat</t>
  </si>
  <si>
    <r>
      <t xml:space="preserve">1) </t>
    </r>
    <r>
      <rPr>
        <i/>
        <sz val="10"/>
        <color rgb="FF000000"/>
        <rFont val="Arial-ItalicMT"/>
      </rPr>
      <t>Sisältää nuorelle viljelijälle maksettavan EU-tuen ja kansallisen nuorten viljelijöiden tuen C-tukialueella.</t>
    </r>
  </si>
  <si>
    <r>
      <t xml:space="preserve">2) </t>
    </r>
    <r>
      <rPr>
        <i/>
        <sz val="10"/>
        <color rgb="FF000000"/>
        <rFont val="Arial-ItalicMT"/>
      </rPr>
      <t>Kotieläintilalle maksetaan lisäksi kotieläinkorotusta 60 euroa/ha, jos eläintiheys täyttyy (0,35 ey/ha).</t>
    </r>
  </si>
  <si>
    <r>
      <t xml:space="preserve">5) </t>
    </r>
    <r>
      <rPr>
        <i/>
        <sz val="10"/>
        <color rgb="FF000000"/>
        <rFont val="Arial-ItalicMT"/>
      </rPr>
      <t>Luonnonhoitopeltonurmelle, suojavyöhykenurmelle (2015 -) ja kesannoille maksetaan</t>
    </r>
  </si>
  <si>
    <t xml:space="preserve"> luonnonhaittakorvausta sekä luonnonmukaisen tuotannon korvausta, jos niiden ala on yhteensä </t>
  </si>
  <si>
    <t xml:space="preserve">enintään 25 % korvauskelpoisesta kokonaispinta-alasta. </t>
  </si>
  <si>
    <r>
      <t xml:space="preserve">Siementuotannon kate </t>
    </r>
    <r>
      <rPr>
        <sz val="12"/>
        <rFont val="Calibri"/>
        <family val="2"/>
        <scheme val="minor"/>
      </rPr>
      <t>(tukialue C2, vuoden 2018 tukiarvio)</t>
    </r>
  </si>
  <si>
    <t>Timotei 3 vuotta</t>
  </si>
  <si>
    <t>Nurminata 3 vuotta</t>
  </si>
  <si>
    <t>Säilörehu 2 v</t>
  </si>
  <si>
    <t>Kitkentä</t>
  </si>
  <si>
    <t>Siemenkaura</t>
  </si>
  <si>
    <t>Kate yhteensä:</t>
  </si>
  <si>
    <t>Siemenkaura+ns</t>
  </si>
  <si>
    <t>Siemensyysruis</t>
  </si>
  <si>
    <t>Kierto: Syysruis, Siemenkaura+ns, Timotei I, Timotei II, Timotei III, Säilörehu IV</t>
  </si>
  <si>
    <t>Kierto: Syysruis, Siemenkaura, Siemenkaura+ns, SR I, SR II</t>
  </si>
  <si>
    <t>KOOSTE:</t>
  </si>
  <si>
    <t>Ero:</t>
  </si>
  <si>
    <t>e/ha/v</t>
  </si>
  <si>
    <t>Kierto: Syysruis, Siemenkaura+ns, Nurminata I, Nurminata II, Nurminata III</t>
  </si>
  <si>
    <t>Kate/v:</t>
  </si>
  <si>
    <t>(vrt alin kierto)</t>
  </si>
  <si>
    <t>e/ha/5 v</t>
  </si>
  <si>
    <t>e/ha/6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</si>
</sst>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-BoldMT"/>
    </font>
    <font>
      <b/>
      <sz val="9"/>
      <color rgb="FF000000"/>
      <name val="Arial-BoldMT"/>
    </font>
    <font>
      <sz val="11"/>
      <color rgb="FF000000"/>
      <name val="Arial-BoldMT"/>
    </font>
    <font>
      <b/>
      <sz val="11"/>
      <color rgb="FF000000"/>
      <name val="Arial-BoldMT"/>
    </font>
    <font>
      <b/>
      <sz val="6"/>
      <color rgb="FF000000"/>
      <name val="Arial-BoldMT"/>
    </font>
    <font>
      <i/>
      <sz val="7"/>
      <color rgb="FF000000"/>
      <name val="Arial-ItalicMT"/>
    </font>
    <font>
      <i/>
      <sz val="10"/>
      <color rgb="FF000000"/>
      <name val="Arial-ItalicMT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2" fontId="0" fillId="0" borderId="14" xfId="0" applyNumberFormat="1" applyBorder="1"/>
    <xf numFmtId="2" fontId="0" fillId="0" borderId="0" xfId="0" applyNumberFormat="1" applyBorder="1"/>
    <xf numFmtId="0" fontId="0" fillId="0" borderId="15" xfId="0" applyBorder="1"/>
    <xf numFmtId="0" fontId="0" fillId="0" borderId="16" xfId="0" applyBorder="1"/>
    <xf numFmtId="2" fontId="0" fillId="0" borderId="16" xfId="0" applyNumberFormat="1" applyBorder="1"/>
    <xf numFmtId="2" fontId="0" fillId="0" borderId="17" xfId="0" applyNumberFormat="1" applyBorder="1"/>
    <xf numFmtId="2" fontId="1" fillId="0" borderId="16" xfId="0" applyNumberFormat="1" applyFont="1" applyBorder="1" applyAlignment="1" applyProtection="1">
      <alignment vertical="center"/>
      <protection locked="0"/>
    </xf>
    <xf numFmtId="2" fontId="0" fillId="0" borderId="5" xfId="0" applyNumberFormat="1" applyBorder="1"/>
    <xf numFmtId="2" fontId="0" fillId="0" borderId="15" xfId="0" applyNumberFormat="1" applyBorder="1"/>
    <xf numFmtId="0" fontId="3" fillId="0" borderId="0" xfId="0" applyFont="1"/>
    <xf numFmtId="0" fontId="2" fillId="0" borderId="0" xfId="0" applyFont="1"/>
    <xf numFmtId="0" fontId="5" fillId="0" borderId="0" xfId="0" applyFont="1"/>
    <xf numFmtId="1" fontId="0" fillId="0" borderId="6" xfId="0" applyNumberFormat="1" applyBorder="1"/>
    <xf numFmtId="164" fontId="0" fillId="0" borderId="16" xfId="0" applyNumberFormat="1" applyBorder="1"/>
    <xf numFmtId="0" fontId="6" fillId="0" borderId="0" xfId="0" applyFont="1"/>
    <xf numFmtId="0" fontId="7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0" fillId="0" borderId="0" xfId="0" applyFont="1"/>
    <xf numFmtId="0" fontId="12" fillId="0" borderId="0" xfId="0" applyFont="1"/>
    <xf numFmtId="0" fontId="13" fillId="0" borderId="0" xfId="0" applyFont="1"/>
    <xf numFmtId="0" fontId="2" fillId="0" borderId="15" xfId="0" applyFont="1" applyBorder="1"/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2" fontId="2" fillId="0" borderId="16" xfId="0" applyNumberFormat="1" applyFont="1" applyBorder="1"/>
  </cellXfs>
  <cellStyles count="2">
    <cellStyle name="Normaali" xfId="0" builtinId="0"/>
    <cellStyle name="Normaali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Katetuotto e/ha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e/ha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(Luomu!$C$3,Luomu!$G$3,Luomu!$K$3,Luomu!$O$3,Luomu!$C$36,Luomu!$G$36,Luomu!$K$36,Luomu!$O$36,Luomu!$C$69,Luomu!$G$69,Luomu!$K$69,Luomu!$O$69)</c:f>
              <c:strCache>
                <c:ptCount val="6"/>
                <c:pt idx="0">
                  <c:v>Timotei 3 vuotta</c:v>
                </c:pt>
                <c:pt idx="1">
                  <c:v>Nurminata 3 vuotta</c:v>
                </c:pt>
                <c:pt idx="2">
                  <c:v>Säilörehu 2 v</c:v>
                </c:pt>
                <c:pt idx="3">
                  <c:v>Siemenkaura</c:v>
                </c:pt>
                <c:pt idx="4">
                  <c:v>Siemenkaura+ns</c:v>
                </c:pt>
                <c:pt idx="5">
                  <c:v>Siemensyysruis</c:v>
                </c:pt>
              </c:strCache>
            </c:strRef>
          </c:cat>
          <c:val>
            <c:numRef>
              <c:f>(Luomu!$E$29,Luomu!$I$29,Luomu!$M$29,Luomu!$Q$29,Luomu!$E$62,Luomu!$I$62,Luomu!$M$62,Luomu!$Q$62,Luomu!$E$95,Luomu!$I$95,Luomu!$M$95,Luomu!$Q$95)</c:f>
              <c:numCache>
                <c:formatCode>0</c:formatCode>
                <c:ptCount val="8"/>
                <c:pt idx="0">
                  <c:v>996.40000000000009</c:v>
                </c:pt>
                <c:pt idx="1">
                  <c:v>1006.95</c:v>
                </c:pt>
                <c:pt idx="2">
                  <c:v>511.125</c:v>
                </c:pt>
                <c:pt idx="3">
                  <c:v>884.30000000000007</c:v>
                </c:pt>
                <c:pt idx="4">
                  <c:v>737.7</c:v>
                </c:pt>
                <c:pt idx="5">
                  <c:v>1070.55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52-40F7-AC8F-2B858BDF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356680"/>
        <c:axId val="211018544"/>
      </c:barChart>
      <c:catAx>
        <c:axId val="212356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1018544"/>
        <c:crosses val="autoZero"/>
        <c:auto val="1"/>
        <c:lblAlgn val="ctr"/>
        <c:lblOffset val="100"/>
        <c:noMultiLvlLbl val="0"/>
      </c:catAx>
      <c:valAx>
        <c:axId val="21101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212356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100</xdr:row>
      <xdr:rowOff>66674</xdr:rowOff>
    </xdr:from>
    <xdr:to>
      <xdr:col>16</xdr:col>
      <xdr:colOff>276225</xdr:colOff>
      <xdr:row>130</xdr:row>
      <xdr:rowOff>190499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3"/>
  <sheetViews>
    <sheetView tabSelected="1" zoomScaleNormal="100" workbookViewId="0">
      <selection activeCell="D12" sqref="D12"/>
    </sheetView>
  </sheetViews>
  <sheetFormatPr defaultRowHeight="14.5"/>
  <cols>
    <col min="1" max="1" width="20.1796875" customWidth="1"/>
    <col min="2" max="2" width="4.54296875" customWidth="1"/>
    <col min="3" max="3" width="6.81640625" customWidth="1"/>
    <col min="4" max="4" width="8.26953125" customWidth="1"/>
    <col min="6" max="6" width="2.81640625" customWidth="1"/>
    <col min="7" max="7" width="7.54296875" customWidth="1"/>
    <col min="8" max="8" width="8.453125" customWidth="1"/>
    <col min="10" max="10" width="2.7265625" customWidth="1"/>
    <col min="14" max="14" width="3" customWidth="1"/>
    <col min="15" max="15" width="7.1796875" customWidth="1"/>
    <col min="17" max="17" width="8" customWidth="1"/>
    <col min="19" max="19" width="22.26953125" customWidth="1"/>
    <col min="20" max="20" width="9.1796875" customWidth="1"/>
  </cols>
  <sheetData>
    <row r="1" spans="1:22" ht="15.5">
      <c r="A1" s="26" t="s">
        <v>77</v>
      </c>
    </row>
    <row r="3" spans="1:22">
      <c r="A3" s="7"/>
      <c r="B3" s="8"/>
      <c r="C3" s="8" t="s">
        <v>78</v>
      </c>
      <c r="D3" s="8"/>
      <c r="E3" s="9"/>
      <c r="G3" s="7" t="s">
        <v>79</v>
      </c>
      <c r="H3" s="8"/>
      <c r="I3" s="9"/>
      <c r="K3" s="7" t="s">
        <v>80</v>
      </c>
      <c r="L3" s="8"/>
      <c r="M3" s="9"/>
      <c r="O3" s="7" t="s">
        <v>82</v>
      </c>
      <c r="P3" s="8"/>
      <c r="Q3" s="9"/>
    </row>
    <row r="4" spans="1:22">
      <c r="A4" s="10"/>
      <c r="B4" s="11" t="s">
        <v>13</v>
      </c>
      <c r="C4" s="11" t="s">
        <v>0</v>
      </c>
      <c r="D4" s="11" t="s">
        <v>1</v>
      </c>
      <c r="E4" s="12" t="s">
        <v>2</v>
      </c>
      <c r="G4" s="10" t="s">
        <v>0</v>
      </c>
      <c r="H4" s="11" t="s">
        <v>1</v>
      </c>
      <c r="I4" s="12" t="s">
        <v>2</v>
      </c>
      <c r="K4" s="10" t="s">
        <v>0</v>
      </c>
      <c r="L4" s="11" t="s">
        <v>1</v>
      </c>
      <c r="M4" s="12" t="s">
        <v>2</v>
      </c>
      <c r="O4" s="10" t="s">
        <v>0</v>
      </c>
      <c r="P4" s="11" t="s">
        <v>1</v>
      </c>
      <c r="Q4" s="12" t="s">
        <v>2</v>
      </c>
      <c r="S4" t="s">
        <v>40</v>
      </c>
    </row>
    <row r="5" spans="1:22">
      <c r="A5" s="2" t="s">
        <v>3</v>
      </c>
      <c r="B5" s="3"/>
      <c r="C5" s="3"/>
      <c r="D5" s="3"/>
      <c r="E5" s="4"/>
      <c r="G5" s="2"/>
      <c r="H5" s="3"/>
      <c r="I5" s="4"/>
      <c r="K5" s="2"/>
      <c r="L5" s="3"/>
      <c r="M5" s="4"/>
      <c r="O5" s="2"/>
      <c r="P5" s="3"/>
      <c r="Q5" s="4"/>
      <c r="T5" t="s">
        <v>29</v>
      </c>
      <c r="U5" t="s">
        <v>26</v>
      </c>
      <c r="V5" t="s">
        <v>25</v>
      </c>
    </row>
    <row r="6" spans="1:22">
      <c r="A6" s="17" t="s">
        <v>11</v>
      </c>
      <c r="B6" s="18" t="s">
        <v>4</v>
      </c>
      <c r="C6" s="19">
        <v>2.5</v>
      </c>
      <c r="D6" s="19">
        <v>280</v>
      </c>
      <c r="E6" s="20">
        <f>D6*C6</f>
        <v>700</v>
      </c>
      <c r="F6" s="1"/>
      <c r="G6" s="17">
        <v>2.7</v>
      </c>
      <c r="H6" s="18">
        <v>280</v>
      </c>
      <c r="I6" s="20">
        <f>H6*G6</f>
        <v>756</v>
      </c>
      <c r="J6" s="1"/>
      <c r="K6" s="17">
        <v>0</v>
      </c>
      <c r="L6" s="18">
        <v>0</v>
      </c>
      <c r="M6" s="20">
        <f>K6*L6</f>
        <v>0</v>
      </c>
      <c r="N6" s="1"/>
      <c r="O6" s="17">
        <v>0.38</v>
      </c>
      <c r="P6" s="18">
        <v>2200</v>
      </c>
      <c r="Q6" s="20">
        <f>O6*P6</f>
        <v>836</v>
      </c>
      <c r="S6" t="s">
        <v>27</v>
      </c>
      <c r="T6">
        <v>0</v>
      </c>
      <c r="U6">
        <v>77</v>
      </c>
      <c r="V6">
        <f>T6*U6</f>
        <v>0</v>
      </c>
    </row>
    <row r="7" spans="1:22">
      <c r="A7" s="17" t="s">
        <v>19</v>
      </c>
      <c r="B7" s="18" t="s">
        <v>12</v>
      </c>
      <c r="C7" s="19">
        <v>1</v>
      </c>
      <c r="D7" s="19">
        <v>474</v>
      </c>
      <c r="E7" s="20">
        <f>C7*D7</f>
        <v>474</v>
      </c>
      <c r="F7" s="1"/>
      <c r="G7" s="17">
        <v>1</v>
      </c>
      <c r="H7" s="19">
        <v>474</v>
      </c>
      <c r="I7" s="20">
        <f>G7*H7</f>
        <v>474</v>
      </c>
      <c r="J7" s="1"/>
      <c r="K7" s="17">
        <v>1</v>
      </c>
      <c r="L7" s="19">
        <v>474</v>
      </c>
      <c r="M7" s="20">
        <f>K7*L7</f>
        <v>474</v>
      </c>
      <c r="N7" s="1"/>
      <c r="O7" s="17">
        <v>1</v>
      </c>
      <c r="P7" s="19">
        <v>474</v>
      </c>
      <c r="Q7" s="20">
        <f>O7*P7</f>
        <v>474</v>
      </c>
      <c r="S7" t="s">
        <v>30</v>
      </c>
      <c r="T7">
        <v>1</v>
      </c>
      <c r="U7">
        <v>44.1</v>
      </c>
      <c r="V7">
        <f t="shared" ref="V7:V19" si="0">T7*U7</f>
        <v>44.1</v>
      </c>
    </row>
    <row r="8" spans="1:22">
      <c r="A8" s="17" t="s">
        <v>14</v>
      </c>
      <c r="B8" s="18" t="s">
        <v>12</v>
      </c>
      <c r="C8" s="19">
        <v>1</v>
      </c>
      <c r="D8" s="19">
        <v>160</v>
      </c>
      <c r="E8" s="20">
        <f>C8*D8</f>
        <v>160</v>
      </c>
      <c r="F8" s="1"/>
      <c r="G8" s="17">
        <v>1</v>
      </c>
      <c r="H8" s="19">
        <v>160</v>
      </c>
      <c r="I8" s="20">
        <f>G8*H8</f>
        <v>160</v>
      </c>
      <c r="J8" s="1"/>
      <c r="K8" s="17">
        <v>1</v>
      </c>
      <c r="L8" s="19">
        <v>160</v>
      </c>
      <c r="M8" s="20">
        <f>K8*L8</f>
        <v>160</v>
      </c>
      <c r="N8" s="1"/>
      <c r="O8" s="17">
        <v>1</v>
      </c>
      <c r="P8" s="19">
        <v>160</v>
      </c>
      <c r="Q8" s="20">
        <f>O8*P8</f>
        <v>160</v>
      </c>
      <c r="S8" s="24" t="s">
        <v>31</v>
      </c>
      <c r="T8">
        <v>0</v>
      </c>
      <c r="U8">
        <v>30</v>
      </c>
      <c r="V8">
        <f t="shared" si="0"/>
        <v>0</v>
      </c>
    </row>
    <row r="9" spans="1:22">
      <c r="A9" s="17" t="s">
        <v>15</v>
      </c>
      <c r="B9" s="18" t="s">
        <v>12</v>
      </c>
      <c r="C9" s="19"/>
      <c r="D9" s="19">
        <v>100</v>
      </c>
      <c r="E9" s="20">
        <f>C9*D9</f>
        <v>0</v>
      </c>
      <c r="F9" s="1"/>
      <c r="G9" s="17"/>
      <c r="H9" s="19">
        <v>100</v>
      </c>
      <c r="I9" s="20">
        <f>G9*H9</f>
        <v>0</v>
      </c>
      <c r="J9" s="1"/>
      <c r="K9" s="17"/>
      <c r="L9" s="19">
        <v>100</v>
      </c>
      <c r="M9" s="20">
        <f>K9*L9</f>
        <v>0</v>
      </c>
      <c r="N9" s="1"/>
      <c r="O9" s="17">
        <v>1</v>
      </c>
      <c r="P9" s="19">
        <v>100</v>
      </c>
      <c r="Q9" s="20">
        <f>O9*P9</f>
        <v>100</v>
      </c>
      <c r="S9" t="s">
        <v>32</v>
      </c>
      <c r="T9">
        <v>0</v>
      </c>
      <c r="U9">
        <v>35.1</v>
      </c>
      <c r="V9">
        <f t="shared" si="0"/>
        <v>0</v>
      </c>
    </row>
    <row r="10" spans="1:22">
      <c r="A10" s="17"/>
      <c r="B10" s="18"/>
      <c r="C10" s="19"/>
      <c r="D10" s="19"/>
      <c r="E10" s="20"/>
      <c r="F10" s="1"/>
      <c r="G10" s="17"/>
      <c r="H10" s="18"/>
      <c r="I10" s="20"/>
      <c r="J10" s="1"/>
      <c r="K10" s="17"/>
      <c r="L10" s="18"/>
      <c r="M10" s="20"/>
      <c r="N10" s="1"/>
      <c r="O10" s="17"/>
      <c r="P10" s="18"/>
      <c r="Q10" s="20"/>
      <c r="S10" t="s">
        <v>33</v>
      </c>
      <c r="T10">
        <v>1</v>
      </c>
      <c r="U10">
        <v>65.2</v>
      </c>
      <c r="V10">
        <f t="shared" si="0"/>
        <v>65.2</v>
      </c>
    </row>
    <row r="11" spans="1:22">
      <c r="A11" s="17" t="s">
        <v>16</v>
      </c>
      <c r="B11" s="18"/>
      <c r="C11" s="19"/>
      <c r="D11" s="21" t="s">
        <v>17</v>
      </c>
      <c r="E11" s="20">
        <f>E6+E7+E8+E9</f>
        <v>1334</v>
      </c>
      <c r="F11" s="1"/>
      <c r="G11" s="17"/>
      <c r="H11" s="18" t="s">
        <v>17</v>
      </c>
      <c r="I11" s="20">
        <f>I6+I7+I8+I9</f>
        <v>1390</v>
      </c>
      <c r="J11" s="1"/>
      <c r="K11" s="17"/>
      <c r="L11" s="18" t="s">
        <v>17</v>
      </c>
      <c r="M11" s="20">
        <f>M6+M7+M8+M9</f>
        <v>634</v>
      </c>
      <c r="N11" s="1"/>
      <c r="O11" s="17"/>
      <c r="P11" s="18" t="s">
        <v>17</v>
      </c>
      <c r="Q11" s="20">
        <f>Q6+Q7+Q8+Q9</f>
        <v>1570</v>
      </c>
      <c r="S11" t="s">
        <v>34</v>
      </c>
      <c r="T11">
        <v>1</v>
      </c>
      <c r="U11">
        <v>36.5</v>
      </c>
      <c r="V11">
        <f t="shared" si="0"/>
        <v>36.5</v>
      </c>
    </row>
    <row r="12" spans="1:22">
      <c r="A12" s="13"/>
      <c r="B12" s="14"/>
      <c r="C12" s="16"/>
      <c r="D12" s="16"/>
      <c r="E12" s="15"/>
      <c r="F12" s="1"/>
      <c r="G12" s="13"/>
      <c r="H12" s="14"/>
      <c r="I12" s="15"/>
      <c r="J12" s="1"/>
      <c r="K12" s="13"/>
      <c r="L12" s="14"/>
      <c r="M12" s="15"/>
      <c r="N12" s="1"/>
      <c r="O12" s="13"/>
      <c r="P12" s="14"/>
      <c r="Q12" s="15"/>
      <c r="S12" s="24" t="s">
        <v>35</v>
      </c>
      <c r="T12">
        <v>1</v>
      </c>
      <c r="U12">
        <v>16.600000000000001</v>
      </c>
      <c r="V12">
        <f t="shared" si="0"/>
        <v>16.600000000000001</v>
      </c>
    </row>
    <row r="13" spans="1:22">
      <c r="A13" s="13" t="s">
        <v>5</v>
      </c>
      <c r="B13" s="14"/>
      <c r="C13" s="16"/>
      <c r="D13" s="16"/>
      <c r="E13" s="15"/>
      <c r="F13" s="1"/>
      <c r="G13" s="13"/>
      <c r="H13" s="14"/>
      <c r="I13" s="15"/>
      <c r="J13" s="1"/>
      <c r="K13" s="13"/>
      <c r="L13" s="14"/>
      <c r="M13" s="15"/>
      <c r="N13" s="1"/>
      <c r="O13" s="13"/>
      <c r="P13" s="14"/>
      <c r="Q13" s="15"/>
      <c r="S13" s="24" t="s">
        <v>36</v>
      </c>
      <c r="T13">
        <v>0</v>
      </c>
      <c r="U13">
        <v>16.600000000000001</v>
      </c>
      <c r="V13">
        <f t="shared" si="0"/>
        <v>0</v>
      </c>
    </row>
    <row r="14" spans="1:22">
      <c r="A14" s="13"/>
      <c r="B14" s="14"/>
      <c r="C14" s="16"/>
      <c r="D14" s="16"/>
      <c r="E14" s="15"/>
      <c r="F14" s="1"/>
      <c r="G14" s="13"/>
      <c r="H14" s="14"/>
      <c r="I14" s="15"/>
      <c r="J14" s="1"/>
      <c r="K14" s="13"/>
      <c r="L14" s="14"/>
      <c r="M14" s="15"/>
      <c r="N14" s="1"/>
      <c r="O14" s="13"/>
      <c r="P14" s="14"/>
      <c r="Q14" s="15"/>
      <c r="S14" t="s">
        <v>37</v>
      </c>
      <c r="T14">
        <v>1</v>
      </c>
      <c r="U14">
        <v>58.9</v>
      </c>
      <c r="V14">
        <f t="shared" si="0"/>
        <v>58.9</v>
      </c>
    </row>
    <row r="15" spans="1:22">
      <c r="A15" s="17" t="s">
        <v>20</v>
      </c>
      <c r="B15" s="18" t="s">
        <v>4</v>
      </c>
      <c r="C15" s="46">
        <v>7.8</v>
      </c>
      <c r="D15" s="19">
        <v>3</v>
      </c>
      <c r="E15" s="20">
        <f>C15*D15</f>
        <v>23.4</v>
      </c>
      <c r="F15" s="1"/>
      <c r="G15" s="42">
        <v>8.4499999999999993</v>
      </c>
      <c r="H15" s="18">
        <v>5</v>
      </c>
      <c r="I15" s="20">
        <f>G15*H15</f>
        <v>42.25</v>
      </c>
      <c r="J15" s="1"/>
      <c r="K15" s="17">
        <v>6.25</v>
      </c>
      <c r="L15" s="18">
        <v>7.5</v>
      </c>
      <c r="M15" s="20">
        <f>K15*L15</f>
        <v>46.875</v>
      </c>
      <c r="N15" s="1"/>
      <c r="O15" s="17">
        <v>0.5</v>
      </c>
      <c r="P15" s="18">
        <v>230</v>
      </c>
      <c r="Q15" s="20">
        <f>O15*P15</f>
        <v>115</v>
      </c>
      <c r="S15" s="24" t="s">
        <v>38</v>
      </c>
      <c r="T15">
        <v>0</v>
      </c>
      <c r="U15">
        <v>25</v>
      </c>
      <c r="V15">
        <f t="shared" si="0"/>
        <v>0</v>
      </c>
    </row>
    <row r="16" spans="1:22">
      <c r="A16" s="17" t="s">
        <v>20</v>
      </c>
      <c r="B16" s="18" t="s">
        <v>4</v>
      </c>
      <c r="C16" s="19">
        <v>0</v>
      </c>
      <c r="D16" s="19">
        <v>0</v>
      </c>
      <c r="E16" s="20">
        <f>C16*D16</f>
        <v>0</v>
      </c>
      <c r="F16" s="1"/>
      <c r="G16" s="17">
        <v>0</v>
      </c>
      <c r="H16" s="18">
        <v>0</v>
      </c>
      <c r="I16" s="20">
        <f>G16*H16</f>
        <v>0</v>
      </c>
      <c r="J16" s="1"/>
      <c r="K16" s="17">
        <v>0</v>
      </c>
      <c r="L16" s="18">
        <v>0</v>
      </c>
      <c r="M16" s="20">
        <f>K16*L16</f>
        <v>0</v>
      </c>
      <c r="N16" s="1"/>
      <c r="O16" s="17">
        <v>1.8</v>
      </c>
      <c r="P16" s="18">
        <v>6</v>
      </c>
      <c r="Q16" s="20">
        <f>O16*P16</f>
        <v>10.8</v>
      </c>
      <c r="S16" t="s">
        <v>39</v>
      </c>
      <c r="T16">
        <v>1</v>
      </c>
      <c r="U16">
        <v>18.2</v>
      </c>
      <c r="V16">
        <f t="shared" si="0"/>
        <v>18.2</v>
      </c>
    </row>
    <row r="17" spans="1:22">
      <c r="A17" s="17" t="s">
        <v>43</v>
      </c>
      <c r="B17" s="18" t="s">
        <v>4</v>
      </c>
      <c r="C17" s="19">
        <v>0.28999999999999998</v>
      </c>
      <c r="D17" s="19">
        <v>400</v>
      </c>
      <c r="E17" s="20">
        <f>C17*D17</f>
        <v>115.99999999999999</v>
      </c>
      <c r="F17" s="1"/>
      <c r="G17" s="17">
        <v>0.28999999999999998</v>
      </c>
      <c r="H17" s="18">
        <v>400</v>
      </c>
      <c r="I17" s="20">
        <f>G17*H17</f>
        <v>115.99999999999999</v>
      </c>
      <c r="J17" s="1"/>
      <c r="K17" s="17">
        <v>0</v>
      </c>
      <c r="L17" s="18">
        <v>0</v>
      </c>
      <c r="M17" s="20">
        <f>K17*L17</f>
        <v>0</v>
      </c>
      <c r="N17" s="1"/>
      <c r="O17" s="17">
        <v>0.28999999999999998</v>
      </c>
      <c r="P17" s="18">
        <v>400</v>
      </c>
      <c r="Q17" s="20">
        <f>O17*P17</f>
        <v>115.99999999999999</v>
      </c>
      <c r="S17" s="25" t="s">
        <v>44</v>
      </c>
      <c r="T17">
        <v>0</v>
      </c>
      <c r="U17">
        <v>38</v>
      </c>
      <c r="V17">
        <f t="shared" si="0"/>
        <v>0</v>
      </c>
    </row>
    <row r="18" spans="1:22">
      <c r="A18" s="17" t="s">
        <v>43</v>
      </c>
      <c r="B18" s="18" t="s">
        <v>4</v>
      </c>
      <c r="C18" s="19">
        <v>10</v>
      </c>
      <c r="D18" s="19">
        <v>1</v>
      </c>
      <c r="E18" s="20">
        <f>D18*C18</f>
        <v>10</v>
      </c>
      <c r="F18" s="1"/>
      <c r="G18" s="17">
        <v>10</v>
      </c>
      <c r="H18" s="18">
        <v>1</v>
      </c>
      <c r="I18" s="20">
        <f>H18*G18</f>
        <v>10</v>
      </c>
      <c r="J18" s="1"/>
      <c r="K18" s="17">
        <v>0</v>
      </c>
      <c r="L18" s="18">
        <v>0</v>
      </c>
      <c r="M18" s="20">
        <f>L18*K18</f>
        <v>0</v>
      </c>
      <c r="N18" s="1"/>
      <c r="O18" s="17">
        <v>10</v>
      </c>
      <c r="P18" s="18">
        <v>1</v>
      </c>
      <c r="Q18" s="20">
        <f>P18*O18</f>
        <v>10</v>
      </c>
      <c r="S18" t="s">
        <v>45</v>
      </c>
      <c r="T18">
        <v>0</v>
      </c>
      <c r="U18">
        <v>0</v>
      </c>
      <c r="V18">
        <f t="shared" si="0"/>
        <v>0</v>
      </c>
    </row>
    <row r="19" spans="1:22">
      <c r="A19" s="17" t="s">
        <v>43</v>
      </c>
      <c r="B19" s="18" t="s">
        <v>4</v>
      </c>
      <c r="C19" s="19">
        <v>0</v>
      </c>
      <c r="D19" s="19">
        <v>0</v>
      </c>
      <c r="E19" s="20">
        <f t="shared" ref="E19:E25" si="1">C19*D19</f>
        <v>0</v>
      </c>
      <c r="F19" s="1"/>
      <c r="G19" s="17">
        <v>0</v>
      </c>
      <c r="H19" s="18">
        <v>0</v>
      </c>
      <c r="I19" s="20">
        <f t="shared" ref="I19:I25" si="2">G19*H19</f>
        <v>0</v>
      </c>
      <c r="J19" s="1"/>
      <c r="K19" s="17">
        <v>0</v>
      </c>
      <c r="L19" s="18">
        <v>0</v>
      </c>
      <c r="M19" s="20">
        <f t="shared" ref="M19:M25" si="3">K19*L19</f>
        <v>0</v>
      </c>
      <c r="N19" s="1"/>
      <c r="O19" s="17">
        <v>0</v>
      </c>
      <c r="P19" s="18">
        <v>0</v>
      </c>
      <c r="Q19" s="20">
        <f t="shared" ref="Q19:Q25" si="4">O19*P19</f>
        <v>0</v>
      </c>
      <c r="S19" t="s">
        <v>41</v>
      </c>
      <c r="T19">
        <v>0</v>
      </c>
      <c r="U19">
        <v>0</v>
      </c>
      <c r="V19">
        <f t="shared" si="0"/>
        <v>0</v>
      </c>
    </row>
    <row r="20" spans="1:22">
      <c r="A20" s="17" t="s">
        <v>22</v>
      </c>
      <c r="B20" s="18" t="s">
        <v>21</v>
      </c>
      <c r="C20" s="19">
        <v>0</v>
      </c>
      <c r="D20" s="19">
        <v>0</v>
      </c>
      <c r="E20" s="20">
        <f t="shared" si="1"/>
        <v>0</v>
      </c>
      <c r="F20" s="1"/>
      <c r="G20" s="17">
        <v>0</v>
      </c>
      <c r="H20" s="18">
        <v>0</v>
      </c>
      <c r="I20" s="20">
        <f t="shared" si="2"/>
        <v>0</v>
      </c>
      <c r="J20" s="1"/>
      <c r="K20" s="17">
        <v>0</v>
      </c>
      <c r="L20" s="18">
        <v>0</v>
      </c>
      <c r="M20" s="20">
        <f t="shared" si="3"/>
        <v>0</v>
      </c>
      <c r="N20" s="1"/>
      <c r="O20" s="17">
        <v>2.63</v>
      </c>
      <c r="P20" s="18">
        <v>0</v>
      </c>
      <c r="Q20" s="20">
        <f t="shared" si="4"/>
        <v>0</v>
      </c>
      <c r="T20">
        <f>SUM(T6:T19)</f>
        <v>6</v>
      </c>
      <c r="U20" t="s">
        <v>42</v>
      </c>
      <c r="V20">
        <f>SUM(V6:V19)</f>
        <v>239.5</v>
      </c>
    </row>
    <row r="21" spans="1:22">
      <c r="A21" s="17" t="s">
        <v>81</v>
      </c>
      <c r="B21" s="18" t="s">
        <v>6</v>
      </c>
      <c r="C21" s="19">
        <v>10</v>
      </c>
      <c r="D21" s="19">
        <v>2</v>
      </c>
      <c r="E21" s="20">
        <f t="shared" si="1"/>
        <v>20</v>
      </c>
      <c r="F21" s="1"/>
      <c r="G21" s="17">
        <v>10</v>
      </c>
      <c r="H21" s="18">
        <v>2</v>
      </c>
      <c r="I21" s="20">
        <f t="shared" si="2"/>
        <v>20</v>
      </c>
      <c r="J21" s="1"/>
      <c r="K21" s="17">
        <v>0</v>
      </c>
      <c r="L21" s="18">
        <v>0</v>
      </c>
      <c r="M21" s="20">
        <f t="shared" si="3"/>
        <v>0</v>
      </c>
      <c r="N21" s="1"/>
      <c r="O21" s="17">
        <v>2.4900000000000002</v>
      </c>
      <c r="P21" s="18">
        <v>0</v>
      </c>
      <c r="Q21" s="20">
        <f t="shared" si="4"/>
        <v>0</v>
      </c>
    </row>
    <row r="22" spans="1:22">
      <c r="A22" s="17" t="s">
        <v>28</v>
      </c>
      <c r="B22" s="18" t="s">
        <v>25</v>
      </c>
      <c r="C22" s="19">
        <v>18.2</v>
      </c>
      <c r="D22" s="19">
        <v>1</v>
      </c>
      <c r="E22" s="20">
        <f t="shared" si="1"/>
        <v>18.2</v>
      </c>
      <c r="F22" s="1"/>
      <c r="G22" s="17">
        <v>34.799999999999997</v>
      </c>
      <c r="H22" s="18">
        <v>1</v>
      </c>
      <c r="I22" s="20">
        <f t="shared" si="2"/>
        <v>34.799999999999997</v>
      </c>
      <c r="J22" s="1"/>
      <c r="K22" s="17">
        <v>38</v>
      </c>
      <c r="L22" s="18">
        <v>2</v>
      </c>
      <c r="M22" s="20">
        <f t="shared" si="3"/>
        <v>76</v>
      </c>
      <c r="N22" s="1"/>
      <c r="O22" s="17">
        <v>239.5</v>
      </c>
      <c r="P22" s="18">
        <v>1</v>
      </c>
      <c r="Q22" s="20">
        <f t="shared" si="4"/>
        <v>239.5</v>
      </c>
    </row>
    <row r="23" spans="1:22">
      <c r="A23" s="17" t="s">
        <v>7</v>
      </c>
      <c r="B23" s="18" t="s">
        <v>6</v>
      </c>
      <c r="C23" s="19">
        <v>100</v>
      </c>
      <c r="D23" s="19">
        <v>1</v>
      </c>
      <c r="E23" s="20">
        <f t="shared" si="1"/>
        <v>100</v>
      </c>
      <c r="F23" s="1"/>
      <c r="G23" s="17">
        <v>100</v>
      </c>
      <c r="H23" s="18">
        <v>1.2</v>
      </c>
      <c r="I23" s="20">
        <f t="shared" si="2"/>
        <v>120</v>
      </c>
      <c r="J23" s="1"/>
      <c r="K23" s="17">
        <v>0</v>
      </c>
      <c r="L23" s="18">
        <v>0</v>
      </c>
      <c r="M23" s="20">
        <f t="shared" si="3"/>
        <v>0</v>
      </c>
      <c r="N23" s="1"/>
      <c r="O23" s="17">
        <v>100</v>
      </c>
      <c r="P23" s="18">
        <v>1</v>
      </c>
      <c r="Q23" s="20">
        <f t="shared" si="4"/>
        <v>100</v>
      </c>
    </row>
    <row r="24" spans="1:22">
      <c r="A24" s="17" t="s">
        <v>8</v>
      </c>
      <c r="B24" s="18" t="s">
        <v>4</v>
      </c>
      <c r="C24" s="19">
        <v>35</v>
      </c>
      <c r="D24" s="19">
        <v>1</v>
      </c>
      <c r="E24" s="20">
        <f t="shared" si="1"/>
        <v>35</v>
      </c>
      <c r="F24" s="1"/>
      <c r="G24" s="23">
        <v>25</v>
      </c>
      <c r="H24" s="19">
        <v>1</v>
      </c>
      <c r="I24" s="20">
        <f t="shared" si="2"/>
        <v>25</v>
      </c>
      <c r="J24" s="1"/>
      <c r="K24" s="23">
        <v>0</v>
      </c>
      <c r="L24" s="19">
        <v>0</v>
      </c>
      <c r="M24" s="20">
        <f t="shared" si="3"/>
        <v>0</v>
      </c>
      <c r="N24" s="1"/>
      <c r="O24" s="23">
        <v>61.4</v>
      </c>
      <c r="P24" s="19">
        <v>1</v>
      </c>
      <c r="Q24" s="20">
        <f t="shared" si="4"/>
        <v>61.4</v>
      </c>
    </row>
    <row r="25" spans="1:22">
      <c r="A25" s="17" t="s">
        <v>9</v>
      </c>
      <c r="B25" s="18" t="s">
        <v>4</v>
      </c>
      <c r="C25" s="19">
        <v>15</v>
      </c>
      <c r="D25" s="19">
        <v>1</v>
      </c>
      <c r="E25" s="20">
        <f t="shared" si="1"/>
        <v>15</v>
      </c>
      <c r="F25" s="1"/>
      <c r="G25" s="17">
        <v>15</v>
      </c>
      <c r="H25" s="18">
        <v>1</v>
      </c>
      <c r="I25" s="20">
        <f t="shared" si="2"/>
        <v>15</v>
      </c>
      <c r="J25" s="1"/>
      <c r="K25" s="17">
        <v>0</v>
      </c>
      <c r="L25" s="18">
        <v>0</v>
      </c>
      <c r="M25" s="20">
        <f t="shared" si="3"/>
        <v>0</v>
      </c>
      <c r="N25" s="1"/>
      <c r="O25" s="17">
        <v>1.4999999999999999E-2</v>
      </c>
      <c r="P25" s="18">
        <f>P6</f>
        <v>2200</v>
      </c>
      <c r="Q25" s="20">
        <f t="shared" si="4"/>
        <v>33</v>
      </c>
    </row>
    <row r="26" spans="1:22">
      <c r="A26" s="17"/>
      <c r="B26" s="18"/>
      <c r="C26" s="19"/>
      <c r="D26" s="19"/>
      <c r="E26" s="20"/>
      <c r="F26" s="1"/>
      <c r="G26" s="17"/>
      <c r="H26" s="18"/>
      <c r="I26" s="20"/>
      <c r="J26" s="1"/>
      <c r="K26" s="17"/>
      <c r="L26" s="18"/>
      <c r="M26" s="20"/>
      <c r="N26" s="1"/>
      <c r="O26" s="17"/>
      <c r="P26" s="18"/>
      <c r="Q26" s="20"/>
    </row>
    <row r="27" spans="1:22">
      <c r="A27" s="17" t="s">
        <v>10</v>
      </c>
      <c r="B27" s="18"/>
      <c r="C27" s="19"/>
      <c r="D27" s="19"/>
      <c r="E27" s="20">
        <f>SUM(E15:E25)</f>
        <v>337.59999999999997</v>
      </c>
      <c r="F27" s="1"/>
      <c r="G27" s="17"/>
      <c r="H27" s="18"/>
      <c r="I27" s="20">
        <f>SUM(I15:I25)</f>
        <v>383.05</v>
      </c>
      <c r="J27" s="1"/>
      <c r="K27" s="17"/>
      <c r="L27" s="18"/>
      <c r="M27" s="20">
        <f>SUM(M15:M25)</f>
        <v>122.875</v>
      </c>
      <c r="N27" s="1"/>
      <c r="O27" s="17"/>
      <c r="P27" s="18"/>
      <c r="Q27" s="20">
        <f>SUM(Q15:Q25)</f>
        <v>685.69999999999993</v>
      </c>
    </row>
    <row r="28" spans="1:22">
      <c r="A28" s="17"/>
      <c r="B28" s="18"/>
      <c r="C28" s="19"/>
      <c r="D28" s="19"/>
      <c r="E28" s="20"/>
      <c r="F28" s="1"/>
      <c r="G28" s="17"/>
      <c r="H28" s="18"/>
      <c r="I28" s="20"/>
      <c r="J28" s="1"/>
      <c r="K28" s="17"/>
      <c r="L28" s="18"/>
      <c r="M28" s="20"/>
      <c r="N28" s="1"/>
      <c r="O28" s="17"/>
      <c r="P28" s="18"/>
      <c r="Q28" s="20"/>
    </row>
    <row r="29" spans="1:22">
      <c r="A29" s="5"/>
      <c r="B29" s="6" t="s">
        <v>18</v>
      </c>
      <c r="C29" s="22"/>
      <c r="D29" s="22"/>
      <c r="E29" s="27">
        <f>E11-E27</f>
        <v>996.40000000000009</v>
      </c>
      <c r="F29" s="1"/>
      <c r="G29" s="5"/>
      <c r="H29" s="6"/>
      <c r="I29" s="27">
        <f>I11-I27</f>
        <v>1006.95</v>
      </c>
      <c r="J29" s="1"/>
      <c r="K29" s="5"/>
      <c r="L29" s="6"/>
      <c r="M29" s="27">
        <f>M11-M27</f>
        <v>511.125</v>
      </c>
      <c r="N29" s="1"/>
      <c r="O29" s="5"/>
      <c r="P29" s="6"/>
      <c r="Q29" s="27">
        <f>Q11-Q27</f>
        <v>884.30000000000007</v>
      </c>
    </row>
    <row r="30" spans="1:22">
      <c r="A30" s="14"/>
      <c r="B30" s="14"/>
      <c r="C30" s="16"/>
      <c r="D30" s="16"/>
      <c r="E30" s="16"/>
      <c r="F30" s="1"/>
      <c r="G30" s="14"/>
      <c r="H30" s="14"/>
      <c r="I30" s="16"/>
      <c r="J30" s="1"/>
      <c r="K30" s="14"/>
      <c r="L30" s="14"/>
      <c r="M30" s="16"/>
      <c r="N30" s="1"/>
      <c r="O30" s="14"/>
      <c r="P30" s="14"/>
      <c r="Q30" s="16"/>
    </row>
    <row r="31" spans="1:22">
      <c r="A31" s="14"/>
      <c r="B31" s="14"/>
      <c r="C31" s="16"/>
      <c r="D31" s="16"/>
      <c r="E31" s="16"/>
      <c r="F31" s="1"/>
      <c r="G31" s="14"/>
      <c r="H31" s="14"/>
      <c r="I31" s="16"/>
      <c r="J31" s="1"/>
      <c r="K31" s="14"/>
      <c r="L31" s="14"/>
      <c r="M31" s="16"/>
      <c r="N31" s="1"/>
      <c r="O31" s="14"/>
      <c r="P31" s="14"/>
      <c r="Q31" s="16"/>
    </row>
    <row r="32" spans="1:22">
      <c r="A32" s="14"/>
      <c r="B32" s="14"/>
      <c r="C32" s="16"/>
      <c r="D32" s="16"/>
      <c r="E32" s="16"/>
      <c r="F32" s="1"/>
      <c r="G32" s="14"/>
      <c r="H32" s="14"/>
      <c r="I32" s="16"/>
      <c r="J32" s="1"/>
      <c r="K32" s="14"/>
      <c r="L32" s="14"/>
      <c r="M32" s="16"/>
      <c r="N32" s="1"/>
      <c r="O32" s="14"/>
      <c r="P32" s="14"/>
      <c r="Q32" s="16"/>
    </row>
    <row r="33" spans="1:17">
      <c r="A33" s="14"/>
      <c r="B33" s="14"/>
      <c r="C33" s="16"/>
      <c r="D33" s="16"/>
      <c r="E33" s="16"/>
      <c r="F33" s="1"/>
      <c r="G33" s="14"/>
      <c r="H33" s="14"/>
      <c r="I33" s="16"/>
      <c r="J33" s="1"/>
      <c r="K33" s="14"/>
      <c r="L33" s="14"/>
      <c r="M33" s="16"/>
      <c r="N33" s="1"/>
      <c r="O33" s="14"/>
      <c r="P33" s="14"/>
      <c r="Q33" s="16"/>
    </row>
    <row r="34" spans="1:17" ht="15.5">
      <c r="A34" s="26" t="s">
        <v>77</v>
      </c>
    </row>
    <row r="36" spans="1:17">
      <c r="A36" s="7"/>
      <c r="B36" s="8"/>
      <c r="C36" s="8" t="s">
        <v>84</v>
      </c>
      <c r="D36" s="8"/>
      <c r="E36" s="9"/>
      <c r="G36" s="7" t="s">
        <v>85</v>
      </c>
      <c r="H36" s="8"/>
      <c r="I36" s="9"/>
      <c r="K36" s="7"/>
      <c r="L36" s="8"/>
      <c r="M36" s="9"/>
      <c r="O36" s="7"/>
      <c r="P36" s="8"/>
      <c r="Q36" s="9"/>
    </row>
    <row r="37" spans="1:17">
      <c r="A37" s="10"/>
      <c r="B37" s="11" t="s">
        <v>13</v>
      </c>
      <c r="C37" s="11" t="s">
        <v>0</v>
      </c>
      <c r="D37" s="11" t="s">
        <v>1</v>
      </c>
      <c r="E37" s="12" t="s">
        <v>2</v>
      </c>
      <c r="G37" s="10" t="s">
        <v>0</v>
      </c>
      <c r="H37" s="11" t="s">
        <v>1</v>
      </c>
      <c r="I37" s="12" t="s">
        <v>2</v>
      </c>
      <c r="K37" s="10" t="s">
        <v>0</v>
      </c>
      <c r="L37" s="11" t="s">
        <v>1</v>
      </c>
      <c r="M37" s="12" t="s">
        <v>2</v>
      </c>
      <c r="O37" s="10" t="s">
        <v>0</v>
      </c>
      <c r="P37" s="11" t="s">
        <v>1</v>
      </c>
      <c r="Q37" s="12" t="s">
        <v>2</v>
      </c>
    </row>
    <row r="38" spans="1:17">
      <c r="A38" s="2" t="s">
        <v>3</v>
      </c>
      <c r="B38" s="3"/>
      <c r="C38" s="3"/>
      <c r="D38" s="3"/>
      <c r="E38" s="4"/>
      <c r="G38" s="2"/>
      <c r="H38" s="3"/>
      <c r="I38" s="4"/>
      <c r="K38" s="2"/>
      <c r="L38" s="3"/>
      <c r="M38" s="4"/>
      <c r="O38" s="2"/>
      <c r="P38" s="3"/>
      <c r="Q38" s="4"/>
    </row>
    <row r="39" spans="1:17">
      <c r="A39" s="17" t="s">
        <v>11</v>
      </c>
      <c r="B39" s="18" t="s">
        <v>4</v>
      </c>
      <c r="C39" s="19">
        <v>0.38</v>
      </c>
      <c r="D39" s="18">
        <v>2000</v>
      </c>
      <c r="E39" s="20">
        <f>D39*C39</f>
        <v>760</v>
      </c>
      <c r="F39" s="1"/>
      <c r="G39" s="17">
        <v>0.4</v>
      </c>
      <c r="H39" s="19">
        <v>2500</v>
      </c>
      <c r="I39" s="20">
        <f>H39*G39</f>
        <v>1000</v>
      </c>
      <c r="J39" s="1"/>
      <c r="K39" s="17">
        <v>0.45</v>
      </c>
      <c r="L39" s="18">
        <v>1100</v>
      </c>
      <c r="M39" s="20">
        <f>K39*L39</f>
        <v>495</v>
      </c>
      <c r="N39" s="1"/>
      <c r="O39" s="17">
        <v>0.375</v>
      </c>
      <c r="P39" s="18">
        <v>2300</v>
      </c>
      <c r="Q39" s="20">
        <f>O39*P39</f>
        <v>862.5</v>
      </c>
    </row>
    <row r="40" spans="1:17">
      <c r="A40" s="17" t="s">
        <v>19</v>
      </c>
      <c r="B40" s="18" t="s">
        <v>12</v>
      </c>
      <c r="C40" s="19">
        <v>1</v>
      </c>
      <c r="D40" s="19">
        <v>474</v>
      </c>
      <c r="E40" s="20">
        <f>C40*D40</f>
        <v>474</v>
      </c>
      <c r="F40" s="1"/>
      <c r="G40" s="17">
        <v>1</v>
      </c>
      <c r="H40" s="19">
        <v>649</v>
      </c>
      <c r="I40" s="20">
        <f>G40*H40</f>
        <v>649</v>
      </c>
      <c r="J40" s="1"/>
      <c r="K40" s="17">
        <v>1</v>
      </c>
      <c r="L40" s="19">
        <v>474</v>
      </c>
      <c r="M40" s="20">
        <f>K40*L40</f>
        <v>474</v>
      </c>
      <c r="N40" s="1"/>
      <c r="O40" s="17">
        <v>1</v>
      </c>
      <c r="P40" s="19">
        <v>474</v>
      </c>
      <c r="Q40" s="20">
        <f>O40*P40</f>
        <v>474</v>
      </c>
    </row>
    <row r="41" spans="1:17">
      <c r="A41" s="17" t="s">
        <v>14</v>
      </c>
      <c r="B41" s="18" t="s">
        <v>12</v>
      </c>
      <c r="C41" s="19">
        <v>1</v>
      </c>
      <c r="D41" s="19">
        <v>160</v>
      </c>
      <c r="E41" s="20">
        <f>C41*D41</f>
        <v>160</v>
      </c>
      <c r="F41" s="1"/>
      <c r="G41" s="17">
        <v>1</v>
      </c>
      <c r="H41" s="19">
        <v>160</v>
      </c>
      <c r="I41" s="20">
        <f>G41*H41</f>
        <v>160</v>
      </c>
      <c r="J41" s="1"/>
      <c r="K41" s="17">
        <v>1</v>
      </c>
      <c r="L41" s="19">
        <v>160</v>
      </c>
      <c r="M41" s="20">
        <f>K41*L41</f>
        <v>160</v>
      </c>
      <c r="N41" s="1"/>
      <c r="O41" s="17">
        <v>1</v>
      </c>
      <c r="P41" s="19">
        <v>160</v>
      </c>
      <c r="Q41" s="20">
        <f>O41*P41</f>
        <v>160</v>
      </c>
    </row>
    <row r="42" spans="1:17">
      <c r="A42" s="17" t="s">
        <v>15</v>
      </c>
      <c r="B42" s="18" t="s">
        <v>12</v>
      </c>
      <c r="C42" s="19"/>
      <c r="D42" s="19">
        <v>100</v>
      </c>
      <c r="E42" s="20">
        <f>C42*D42</f>
        <v>0</v>
      </c>
      <c r="F42" s="1"/>
      <c r="G42" s="17"/>
      <c r="H42" s="19">
        <v>100</v>
      </c>
      <c r="I42" s="20">
        <f>G42*H42</f>
        <v>0</v>
      </c>
      <c r="J42" s="1"/>
      <c r="K42" s="17"/>
      <c r="L42" s="19">
        <v>100</v>
      </c>
      <c r="M42" s="20">
        <f>K42*L42</f>
        <v>0</v>
      </c>
      <c r="N42" s="1"/>
      <c r="O42" s="17">
        <v>1</v>
      </c>
      <c r="P42" s="19">
        <v>100</v>
      </c>
      <c r="Q42" s="20">
        <f>O42*P42</f>
        <v>100</v>
      </c>
    </row>
    <row r="43" spans="1:17">
      <c r="A43" s="17"/>
      <c r="B43" s="18"/>
      <c r="C43" s="19"/>
      <c r="D43" s="18"/>
      <c r="E43" s="20"/>
      <c r="F43" s="1"/>
      <c r="G43" s="17"/>
      <c r="H43" s="19"/>
      <c r="I43" s="20"/>
      <c r="J43" s="1"/>
      <c r="K43" s="17"/>
      <c r="L43" s="18"/>
      <c r="M43" s="20"/>
      <c r="N43" s="1"/>
      <c r="O43" s="17"/>
      <c r="P43" s="18"/>
      <c r="Q43" s="20"/>
    </row>
    <row r="44" spans="1:17">
      <c r="A44" s="17" t="s">
        <v>16</v>
      </c>
      <c r="B44" s="18"/>
      <c r="C44" s="19"/>
      <c r="D44" s="18" t="s">
        <v>17</v>
      </c>
      <c r="E44" s="20">
        <f>E39+E40+E41+E42</f>
        <v>1394</v>
      </c>
      <c r="F44" s="1"/>
      <c r="G44" s="17"/>
      <c r="H44" s="21" t="s">
        <v>17</v>
      </c>
      <c r="I44" s="20">
        <f>I39+I40+I41+I42</f>
        <v>1809</v>
      </c>
      <c r="J44" s="1"/>
      <c r="K44" s="17"/>
      <c r="L44" s="21" t="s">
        <v>17</v>
      </c>
      <c r="M44" s="20">
        <f>M39+M40+M41+M42</f>
        <v>1129</v>
      </c>
      <c r="N44" s="1"/>
      <c r="O44" s="17"/>
      <c r="P44" s="21" t="s">
        <v>17</v>
      </c>
      <c r="Q44" s="20">
        <f>Q39+Q40+Q41+Q42</f>
        <v>1596.5</v>
      </c>
    </row>
    <row r="45" spans="1:17">
      <c r="A45" s="13"/>
      <c r="B45" s="14"/>
      <c r="C45" s="16"/>
      <c r="D45" s="14"/>
      <c r="E45" s="15"/>
      <c r="F45" s="1"/>
      <c r="G45" s="13"/>
      <c r="H45" s="16"/>
      <c r="I45" s="15"/>
      <c r="J45" s="1"/>
      <c r="K45" s="13"/>
      <c r="L45" s="14"/>
      <c r="M45" s="15"/>
      <c r="N45" s="1"/>
      <c r="O45" s="13"/>
      <c r="P45" s="14"/>
      <c r="Q45" s="15"/>
    </row>
    <row r="46" spans="1:17">
      <c r="A46" s="13" t="s">
        <v>5</v>
      </c>
      <c r="B46" s="14"/>
      <c r="C46" s="16"/>
      <c r="D46" s="14"/>
      <c r="E46" s="15"/>
      <c r="F46" s="1"/>
      <c r="G46" s="13"/>
      <c r="H46" s="16"/>
      <c r="I46" s="15"/>
      <c r="J46" s="1"/>
      <c r="K46" s="13"/>
      <c r="L46" s="14"/>
      <c r="M46" s="15"/>
      <c r="N46" s="1"/>
      <c r="O46" s="13"/>
      <c r="P46" s="14"/>
      <c r="Q46" s="15"/>
    </row>
    <row r="47" spans="1:17">
      <c r="A47" s="13"/>
      <c r="B47" s="14"/>
      <c r="C47" s="16"/>
      <c r="D47" s="14"/>
      <c r="E47" s="15"/>
      <c r="F47" s="1"/>
      <c r="G47" s="13"/>
      <c r="H47" s="16"/>
      <c r="I47" s="15"/>
      <c r="J47" s="1"/>
      <c r="K47" s="13"/>
      <c r="L47" s="14"/>
      <c r="M47" s="15"/>
      <c r="N47" s="1"/>
      <c r="O47" s="13"/>
      <c r="P47" s="14"/>
      <c r="Q47" s="15"/>
    </row>
    <row r="48" spans="1:17">
      <c r="A48" s="17" t="s">
        <v>20</v>
      </c>
      <c r="B48" s="18" t="s">
        <v>4</v>
      </c>
      <c r="C48" s="46">
        <v>0.5</v>
      </c>
      <c r="D48" s="18">
        <v>210</v>
      </c>
      <c r="E48" s="20">
        <f>C48*D48</f>
        <v>105</v>
      </c>
      <c r="F48" s="1"/>
      <c r="G48" s="17">
        <v>0.55000000000000004</v>
      </c>
      <c r="H48" s="19">
        <v>165</v>
      </c>
      <c r="I48" s="20">
        <f>G48*H48</f>
        <v>90.750000000000014</v>
      </c>
      <c r="J48" s="1"/>
      <c r="K48" s="17">
        <v>0.45</v>
      </c>
      <c r="L48" s="18">
        <v>245</v>
      </c>
      <c r="M48" s="20">
        <f>K48*L48</f>
        <v>110.25</v>
      </c>
      <c r="N48" s="1"/>
      <c r="O48" s="17">
        <v>0.6</v>
      </c>
      <c r="P48" s="18">
        <v>280</v>
      </c>
      <c r="Q48" s="20">
        <f>O48*P48</f>
        <v>168</v>
      </c>
    </row>
    <row r="49" spans="1:17">
      <c r="A49" s="17" t="s">
        <v>20</v>
      </c>
      <c r="B49" s="18" t="s">
        <v>4</v>
      </c>
      <c r="C49" s="19">
        <v>6.25</v>
      </c>
      <c r="D49" s="18">
        <v>0</v>
      </c>
      <c r="E49" s="20">
        <f>C49*D49</f>
        <v>0</v>
      </c>
      <c r="F49" s="1"/>
      <c r="G49" s="17">
        <v>0</v>
      </c>
      <c r="H49" s="19">
        <v>0</v>
      </c>
      <c r="I49" s="20">
        <f>G49*H49</f>
        <v>0</v>
      </c>
      <c r="J49" s="1"/>
      <c r="K49" s="17">
        <v>0.56000000000000005</v>
      </c>
      <c r="L49" s="18">
        <v>0</v>
      </c>
      <c r="M49" s="20">
        <f>K49*L49</f>
        <v>0</v>
      </c>
      <c r="N49" s="1"/>
      <c r="O49" s="17">
        <v>2</v>
      </c>
      <c r="P49" s="18">
        <v>5</v>
      </c>
      <c r="Q49" s="20">
        <f>O49*P49</f>
        <v>10</v>
      </c>
    </row>
    <row r="50" spans="1:17">
      <c r="A50" s="17" t="s">
        <v>43</v>
      </c>
      <c r="B50" s="18" t="s">
        <v>4</v>
      </c>
      <c r="C50" s="19">
        <v>0.28999999999999998</v>
      </c>
      <c r="D50" s="18">
        <v>400</v>
      </c>
      <c r="E50" s="20">
        <f>C50*D50</f>
        <v>115.99999999999999</v>
      </c>
      <c r="F50" s="1"/>
      <c r="G50" s="17">
        <v>0.28999999999999998</v>
      </c>
      <c r="H50" s="19">
        <v>400</v>
      </c>
      <c r="I50" s="20">
        <f>G50*H50</f>
        <v>115.99999999999999</v>
      </c>
      <c r="J50" s="1"/>
      <c r="K50" s="17">
        <v>12</v>
      </c>
      <c r="L50" s="18">
        <v>1</v>
      </c>
      <c r="M50" s="20">
        <f>K50*L50</f>
        <v>12</v>
      </c>
      <c r="N50" s="1"/>
      <c r="O50" s="17">
        <v>3</v>
      </c>
      <c r="P50" s="18">
        <v>10</v>
      </c>
      <c r="Q50" s="20">
        <f>O50*P50</f>
        <v>30</v>
      </c>
    </row>
    <row r="51" spans="1:17">
      <c r="A51" s="17" t="s">
        <v>43</v>
      </c>
      <c r="B51" s="18" t="s">
        <v>4</v>
      </c>
      <c r="C51" s="19">
        <v>10</v>
      </c>
      <c r="D51" s="18">
        <v>1</v>
      </c>
      <c r="E51" s="20">
        <f>D51*C51</f>
        <v>10</v>
      </c>
      <c r="F51" s="1"/>
      <c r="G51" s="17">
        <v>10</v>
      </c>
      <c r="H51" s="19">
        <v>1</v>
      </c>
      <c r="I51" s="20">
        <f>H51*G51</f>
        <v>10</v>
      </c>
      <c r="J51" s="1"/>
      <c r="K51" s="17">
        <v>3.5</v>
      </c>
      <c r="L51" s="18">
        <v>0</v>
      </c>
      <c r="M51" s="20">
        <f>L51*K51</f>
        <v>0</v>
      </c>
      <c r="N51" s="1"/>
      <c r="O51" s="17">
        <v>3.5</v>
      </c>
      <c r="P51" s="18">
        <v>0</v>
      </c>
      <c r="Q51" s="20">
        <f>P51*O51</f>
        <v>0</v>
      </c>
    </row>
    <row r="52" spans="1:17">
      <c r="A52" s="17" t="s">
        <v>43</v>
      </c>
      <c r="B52" s="18" t="s">
        <v>4</v>
      </c>
      <c r="C52" s="19">
        <v>0</v>
      </c>
      <c r="D52" s="18">
        <v>0</v>
      </c>
      <c r="E52" s="20">
        <f t="shared" ref="E52:E58" si="5">C52*D52</f>
        <v>0</v>
      </c>
      <c r="F52" s="1"/>
      <c r="G52" s="17">
        <v>0</v>
      </c>
      <c r="H52" s="19">
        <v>0</v>
      </c>
      <c r="I52" s="20">
        <f t="shared" ref="I52:I58" si="6">G52*H52</f>
        <v>0</v>
      </c>
      <c r="J52" s="1"/>
      <c r="K52" s="17">
        <v>0</v>
      </c>
      <c r="L52" s="18">
        <v>0</v>
      </c>
      <c r="M52" s="20">
        <f t="shared" ref="M52:M58" si="7">K52*L52</f>
        <v>0</v>
      </c>
      <c r="N52" s="1"/>
      <c r="O52" s="17">
        <v>0</v>
      </c>
      <c r="P52" s="18">
        <v>0</v>
      </c>
      <c r="Q52" s="20">
        <f t="shared" ref="Q52:Q58" si="8">O52*P52</f>
        <v>0</v>
      </c>
    </row>
    <row r="53" spans="1:17">
      <c r="A53" s="17" t="s">
        <v>22</v>
      </c>
      <c r="B53" s="18" t="s">
        <v>21</v>
      </c>
      <c r="C53" s="19">
        <v>2.63</v>
      </c>
      <c r="D53" s="18">
        <v>0</v>
      </c>
      <c r="E53" s="20">
        <f t="shared" si="5"/>
        <v>0</v>
      </c>
      <c r="F53" s="1"/>
      <c r="G53" s="17">
        <v>2.63</v>
      </c>
      <c r="H53" s="19">
        <v>0</v>
      </c>
      <c r="I53" s="20">
        <f t="shared" si="6"/>
        <v>0</v>
      </c>
      <c r="J53" s="1"/>
      <c r="K53" s="17">
        <v>2.63</v>
      </c>
      <c r="L53" s="18">
        <v>20</v>
      </c>
      <c r="M53" s="20">
        <f t="shared" si="7"/>
        <v>52.599999999999994</v>
      </c>
      <c r="N53" s="1"/>
      <c r="O53" s="17">
        <v>2.63</v>
      </c>
      <c r="P53" s="18">
        <v>10</v>
      </c>
      <c r="Q53" s="20">
        <f t="shared" si="8"/>
        <v>26.299999999999997</v>
      </c>
    </row>
    <row r="54" spans="1:17">
      <c r="A54" s="17" t="s">
        <v>23</v>
      </c>
      <c r="B54" s="18" t="s">
        <v>21</v>
      </c>
      <c r="C54" s="19">
        <v>2.4900000000000002</v>
      </c>
      <c r="D54" s="18">
        <v>0</v>
      </c>
      <c r="E54" s="20">
        <f t="shared" si="5"/>
        <v>0</v>
      </c>
      <c r="F54" s="1"/>
      <c r="G54" s="17">
        <v>2.4900000000000002</v>
      </c>
      <c r="H54" s="19">
        <v>0</v>
      </c>
      <c r="I54" s="20">
        <f t="shared" si="6"/>
        <v>0</v>
      </c>
      <c r="J54" s="1"/>
      <c r="K54" s="17">
        <v>2.4900000000000002</v>
      </c>
      <c r="L54" s="18">
        <v>0</v>
      </c>
      <c r="M54" s="20">
        <f t="shared" si="7"/>
        <v>0</v>
      </c>
      <c r="N54" s="1"/>
      <c r="O54" s="17">
        <v>2.4900000000000002</v>
      </c>
      <c r="P54" s="18">
        <v>0</v>
      </c>
      <c r="Q54" s="20">
        <f t="shared" si="8"/>
        <v>0</v>
      </c>
    </row>
    <row r="55" spans="1:17">
      <c r="A55" s="17" t="s">
        <v>24</v>
      </c>
      <c r="B55" s="18" t="s">
        <v>25</v>
      </c>
      <c r="C55" s="19">
        <v>239.5</v>
      </c>
      <c r="D55" s="18">
        <v>1</v>
      </c>
      <c r="E55" s="20">
        <f t="shared" si="5"/>
        <v>239.5</v>
      </c>
      <c r="F55" s="1"/>
      <c r="G55" s="17">
        <v>300</v>
      </c>
      <c r="H55" s="19">
        <v>1</v>
      </c>
      <c r="I55" s="20">
        <f t="shared" si="6"/>
        <v>300</v>
      </c>
      <c r="J55" s="1"/>
      <c r="K55" s="17">
        <v>195.7</v>
      </c>
      <c r="L55" s="18">
        <v>1</v>
      </c>
      <c r="M55" s="20">
        <f t="shared" si="7"/>
        <v>195.7</v>
      </c>
      <c r="N55" s="1"/>
      <c r="O55" s="17">
        <v>229.7</v>
      </c>
      <c r="P55" s="18">
        <v>1</v>
      </c>
      <c r="Q55" s="20">
        <f t="shared" si="8"/>
        <v>229.7</v>
      </c>
    </row>
    <row r="56" spans="1:17">
      <c r="A56" s="17" t="s">
        <v>7</v>
      </c>
      <c r="B56" s="18" t="s">
        <v>6</v>
      </c>
      <c r="C56" s="19">
        <v>100</v>
      </c>
      <c r="D56" s="18">
        <v>1</v>
      </c>
      <c r="E56" s="20">
        <f t="shared" si="5"/>
        <v>100</v>
      </c>
      <c r="F56" s="1"/>
      <c r="G56" s="17">
        <v>100</v>
      </c>
      <c r="H56" s="19">
        <v>1</v>
      </c>
      <c r="I56" s="20">
        <f t="shared" si="6"/>
        <v>100</v>
      </c>
      <c r="J56" s="1"/>
      <c r="K56" s="17">
        <v>100</v>
      </c>
      <c r="L56" s="18">
        <v>1</v>
      </c>
      <c r="M56" s="20">
        <f t="shared" si="7"/>
        <v>100</v>
      </c>
      <c r="N56" s="1"/>
      <c r="O56" s="17">
        <v>100</v>
      </c>
      <c r="P56" s="18">
        <v>1</v>
      </c>
      <c r="Q56" s="20">
        <f t="shared" si="8"/>
        <v>100</v>
      </c>
    </row>
    <row r="57" spans="1:17">
      <c r="A57" s="17" t="s">
        <v>8</v>
      </c>
      <c r="B57" s="18" t="s">
        <v>4</v>
      </c>
      <c r="C57" s="19">
        <v>55.8</v>
      </c>
      <c r="D57" s="19">
        <v>1</v>
      </c>
      <c r="E57" s="20">
        <f t="shared" si="5"/>
        <v>55.8</v>
      </c>
      <c r="F57" s="1"/>
      <c r="G57" s="23">
        <v>84.2</v>
      </c>
      <c r="H57" s="19">
        <v>1</v>
      </c>
      <c r="I57" s="20">
        <f t="shared" si="6"/>
        <v>84.2</v>
      </c>
      <c r="J57" s="1"/>
      <c r="K57" s="23">
        <v>51.35</v>
      </c>
      <c r="L57" s="19">
        <v>1</v>
      </c>
      <c r="M57" s="20">
        <f t="shared" si="7"/>
        <v>51.35</v>
      </c>
      <c r="N57" s="1"/>
      <c r="O57" s="23">
        <v>42.57</v>
      </c>
      <c r="P57" s="19">
        <v>1</v>
      </c>
      <c r="Q57" s="20">
        <f t="shared" si="8"/>
        <v>42.57</v>
      </c>
    </row>
    <row r="58" spans="1:17">
      <c r="A58" s="17" t="s">
        <v>9</v>
      </c>
      <c r="B58" s="18" t="s">
        <v>4</v>
      </c>
      <c r="C58" s="28">
        <v>1.4999999999999999E-2</v>
      </c>
      <c r="D58" s="18">
        <v>2000</v>
      </c>
      <c r="E58" s="20">
        <f t="shared" si="5"/>
        <v>30</v>
      </c>
      <c r="F58" s="1"/>
      <c r="G58" s="17">
        <v>1.4999999999999999E-2</v>
      </c>
      <c r="H58" s="19">
        <v>2500</v>
      </c>
      <c r="I58" s="20">
        <f t="shared" si="6"/>
        <v>37.5</v>
      </c>
      <c r="J58" s="1"/>
      <c r="K58" s="17">
        <v>0.02</v>
      </c>
      <c r="L58" s="18">
        <f>L39</f>
        <v>1100</v>
      </c>
      <c r="M58" s="20">
        <f t="shared" si="7"/>
        <v>22</v>
      </c>
      <c r="N58" s="1"/>
      <c r="O58" s="17">
        <v>0.01</v>
      </c>
      <c r="P58" s="18">
        <f>P39</f>
        <v>2300</v>
      </c>
      <c r="Q58" s="20">
        <f t="shared" si="8"/>
        <v>23</v>
      </c>
    </row>
    <row r="59" spans="1:17">
      <c r="A59" s="17"/>
      <c r="B59" s="18"/>
      <c r="C59" s="19"/>
      <c r="D59" s="19"/>
      <c r="E59" s="20"/>
      <c r="F59" s="1"/>
      <c r="G59" s="17"/>
      <c r="H59" s="18"/>
      <c r="I59" s="20"/>
      <c r="J59" s="1"/>
      <c r="K59" s="17"/>
      <c r="L59" s="18"/>
      <c r="M59" s="20"/>
      <c r="N59" s="1"/>
      <c r="O59" s="17"/>
      <c r="P59" s="18"/>
      <c r="Q59" s="20"/>
    </row>
    <row r="60" spans="1:17">
      <c r="A60" s="17" t="s">
        <v>10</v>
      </c>
      <c r="B60" s="18"/>
      <c r="C60" s="19"/>
      <c r="D60" s="19"/>
      <c r="E60" s="20">
        <f>SUM(E48:E58)</f>
        <v>656.3</v>
      </c>
      <c r="F60" s="1"/>
      <c r="G60" s="17"/>
      <c r="H60" s="18"/>
      <c r="I60" s="20">
        <f>SUM(I48:I58)</f>
        <v>738.45</v>
      </c>
      <c r="J60" s="1"/>
      <c r="K60" s="17"/>
      <c r="L60" s="18"/>
      <c r="M60" s="20">
        <f>SUM(M48:M58)</f>
        <v>543.9</v>
      </c>
      <c r="N60" s="1"/>
      <c r="O60" s="17"/>
      <c r="P60" s="18"/>
      <c r="Q60" s="20">
        <f>SUM(Q48:Q58)</f>
        <v>629.57000000000005</v>
      </c>
    </row>
    <row r="61" spans="1:17">
      <c r="A61" s="17"/>
      <c r="B61" s="18"/>
      <c r="C61" s="19"/>
      <c r="D61" s="19"/>
      <c r="E61" s="20"/>
      <c r="F61" s="1"/>
      <c r="G61" s="17"/>
      <c r="H61" s="18"/>
      <c r="I61" s="20"/>
      <c r="J61" s="1"/>
      <c r="K61" s="17"/>
      <c r="L61" s="18"/>
      <c r="M61" s="20"/>
      <c r="N61" s="1"/>
      <c r="O61" s="17"/>
      <c r="P61" s="18"/>
      <c r="Q61" s="20"/>
    </row>
    <row r="62" spans="1:17">
      <c r="A62" s="5"/>
      <c r="B62" s="6" t="s">
        <v>18</v>
      </c>
      <c r="C62" s="22"/>
      <c r="D62" s="22"/>
      <c r="E62" s="27">
        <f>E44-E60</f>
        <v>737.7</v>
      </c>
      <c r="F62" s="1"/>
      <c r="G62" s="5"/>
      <c r="H62" s="6"/>
      <c r="I62" s="27">
        <f>I44-I60</f>
        <v>1070.55</v>
      </c>
      <c r="J62" s="1"/>
      <c r="K62" s="5"/>
      <c r="L62" s="6"/>
      <c r="M62" s="27"/>
      <c r="N62" s="1"/>
      <c r="O62" s="5"/>
      <c r="P62" s="6"/>
      <c r="Q62" s="27"/>
    </row>
    <row r="63" spans="1:17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idden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idden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idden="1"/>
    <row r="67" spans="1:17" ht="15.5" hidden="1">
      <c r="A67" s="26" t="s">
        <v>77</v>
      </c>
    </row>
    <row r="68" spans="1:17" hidden="1"/>
    <row r="69" spans="1:17" hidden="1">
      <c r="A69" s="7"/>
      <c r="B69" s="8"/>
      <c r="C69" s="8"/>
      <c r="D69" s="8"/>
      <c r="E69" s="9"/>
      <c r="G69" s="7"/>
      <c r="H69" s="8"/>
      <c r="I69" s="9"/>
      <c r="K69" s="7"/>
      <c r="L69" s="8"/>
      <c r="M69" s="9"/>
      <c r="O69" s="7"/>
      <c r="P69" s="8"/>
      <c r="Q69" s="9"/>
    </row>
    <row r="70" spans="1:17" hidden="1">
      <c r="A70" s="10"/>
      <c r="B70" s="11" t="s">
        <v>13</v>
      </c>
      <c r="C70" s="11" t="s">
        <v>0</v>
      </c>
      <c r="D70" s="11" t="s">
        <v>1</v>
      </c>
      <c r="E70" s="12" t="s">
        <v>2</v>
      </c>
      <c r="G70" s="10" t="s">
        <v>0</v>
      </c>
      <c r="H70" s="11" t="s">
        <v>1</v>
      </c>
      <c r="I70" s="12" t="s">
        <v>2</v>
      </c>
      <c r="K70" s="10" t="s">
        <v>0</v>
      </c>
      <c r="L70" s="11" t="s">
        <v>1</v>
      </c>
      <c r="M70" s="12" t="s">
        <v>2</v>
      </c>
      <c r="O70" s="10" t="s">
        <v>0</v>
      </c>
      <c r="P70" s="11" t="s">
        <v>1</v>
      </c>
      <c r="Q70" s="12" t="s">
        <v>2</v>
      </c>
    </row>
    <row r="71" spans="1:17" hidden="1">
      <c r="A71" s="2" t="s">
        <v>3</v>
      </c>
      <c r="B71" s="3"/>
      <c r="C71" s="3">
        <v>0.44500000000000001</v>
      </c>
      <c r="D71" s="3"/>
      <c r="E71" s="4"/>
      <c r="G71" s="2"/>
      <c r="H71" s="3"/>
      <c r="I71" s="4"/>
      <c r="K71" s="2"/>
      <c r="L71" s="3"/>
      <c r="M71" s="4"/>
      <c r="O71" s="2"/>
      <c r="P71" s="3"/>
      <c r="Q71" s="4"/>
    </row>
    <row r="72" spans="1:17" hidden="1">
      <c r="A72" s="17" t="s">
        <v>11</v>
      </c>
      <c r="B72" s="18" t="s">
        <v>4</v>
      </c>
      <c r="C72" s="28">
        <v>0.45700000000000002</v>
      </c>
      <c r="D72" s="19">
        <v>3449</v>
      </c>
      <c r="E72" s="20">
        <f>D72*C72</f>
        <v>1576.193</v>
      </c>
      <c r="F72" s="1"/>
      <c r="G72" s="17">
        <v>0</v>
      </c>
      <c r="H72" s="18">
        <v>2500</v>
      </c>
      <c r="I72" s="20">
        <f>H72*G72</f>
        <v>0</v>
      </c>
      <c r="J72" s="1"/>
      <c r="K72" s="17">
        <v>0</v>
      </c>
      <c r="L72" s="18">
        <v>3000</v>
      </c>
      <c r="M72" s="20">
        <f>K72*L72</f>
        <v>0</v>
      </c>
      <c r="N72" s="1"/>
      <c r="O72" s="17">
        <v>0</v>
      </c>
      <c r="P72" s="18">
        <v>1200</v>
      </c>
      <c r="Q72" s="20">
        <f>O72*P72</f>
        <v>0</v>
      </c>
    </row>
    <row r="73" spans="1:17" hidden="1">
      <c r="A73" s="17" t="s">
        <v>19</v>
      </c>
      <c r="B73" s="18" t="s">
        <v>12</v>
      </c>
      <c r="C73" s="19">
        <v>1</v>
      </c>
      <c r="D73" s="19">
        <v>474</v>
      </c>
      <c r="E73" s="20">
        <f>C73*D73</f>
        <v>474</v>
      </c>
      <c r="F73" s="1"/>
      <c r="G73" s="17">
        <v>0</v>
      </c>
      <c r="H73" s="19">
        <v>474</v>
      </c>
      <c r="I73" s="20">
        <f>G73*H73</f>
        <v>0</v>
      </c>
      <c r="J73" s="1"/>
      <c r="K73" s="17">
        <v>0</v>
      </c>
      <c r="L73" s="19">
        <v>474</v>
      </c>
      <c r="M73" s="20">
        <f>K73*L73</f>
        <v>0</v>
      </c>
      <c r="N73" s="1"/>
      <c r="O73" s="17">
        <v>0</v>
      </c>
      <c r="P73" s="19">
        <v>474</v>
      </c>
      <c r="Q73" s="20">
        <f>O73*P73</f>
        <v>0</v>
      </c>
    </row>
    <row r="74" spans="1:17" hidden="1">
      <c r="A74" s="17" t="s">
        <v>14</v>
      </c>
      <c r="B74" s="18" t="s">
        <v>12</v>
      </c>
      <c r="C74" s="19">
        <v>1</v>
      </c>
      <c r="D74" s="19">
        <v>160</v>
      </c>
      <c r="E74" s="20">
        <f>C74*D74</f>
        <v>160</v>
      </c>
      <c r="F74" s="1"/>
      <c r="G74" s="17">
        <v>0</v>
      </c>
      <c r="H74" s="19">
        <v>160</v>
      </c>
      <c r="I74" s="20">
        <f>G74*H74</f>
        <v>0</v>
      </c>
      <c r="J74" s="1"/>
      <c r="K74" s="17">
        <v>0</v>
      </c>
      <c r="L74" s="19">
        <v>160</v>
      </c>
      <c r="M74" s="20">
        <f>K74*L74</f>
        <v>0</v>
      </c>
      <c r="N74" s="1"/>
      <c r="O74" s="17">
        <v>0</v>
      </c>
      <c r="P74" s="19">
        <v>160</v>
      </c>
      <c r="Q74" s="20">
        <f>O74*P74</f>
        <v>0</v>
      </c>
    </row>
    <row r="75" spans="1:17" hidden="1">
      <c r="A75" s="17" t="s">
        <v>15</v>
      </c>
      <c r="B75" s="18" t="s">
        <v>12</v>
      </c>
      <c r="C75" s="19">
        <v>0.86799999999999999</v>
      </c>
      <c r="D75" s="19">
        <v>100</v>
      </c>
      <c r="E75" s="20">
        <f>C75*D75</f>
        <v>86.8</v>
      </c>
      <c r="F75" s="1"/>
      <c r="G75" s="17"/>
      <c r="H75" s="19">
        <v>100</v>
      </c>
      <c r="I75" s="20">
        <f>G75*H75</f>
        <v>0</v>
      </c>
      <c r="J75" s="1"/>
      <c r="K75" s="17"/>
      <c r="L75" s="19">
        <v>100</v>
      </c>
      <c r="M75" s="20">
        <f>K75*L75</f>
        <v>0</v>
      </c>
      <c r="N75" s="1"/>
      <c r="O75" s="17"/>
      <c r="P75" s="19">
        <v>100</v>
      </c>
      <c r="Q75" s="20">
        <f>O75*P75</f>
        <v>0</v>
      </c>
    </row>
    <row r="76" spans="1:17" hidden="1">
      <c r="A76" s="17"/>
      <c r="B76" s="18"/>
      <c r="C76" s="19"/>
      <c r="D76" s="18"/>
      <c r="E76" s="20"/>
      <c r="F76" s="1"/>
      <c r="G76" s="17"/>
      <c r="H76" s="18"/>
      <c r="I76" s="20"/>
      <c r="J76" s="1"/>
      <c r="K76" s="17"/>
      <c r="L76" s="18"/>
      <c r="M76" s="20"/>
      <c r="N76" s="1"/>
      <c r="O76" s="17"/>
      <c r="P76" s="18"/>
      <c r="Q76" s="20"/>
    </row>
    <row r="77" spans="1:17" hidden="1">
      <c r="A77" s="17" t="s">
        <v>16</v>
      </c>
      <c r="B77" s="18"/>
      <c r="C77" s="19"/>
      <c r="D77" s="21" t="s">
        <v>17</v>
      </c>
      <c r="E77" s="20">
        <f>E72+E73+E74+E75</f>
        <v>2296.9930000000004</v>
      </c>
      <c r="F77" s="1"/>
      <c r="G77" s="17"/>
      <c r="H77" s="21" t="s">
        <v>17</v>
      </c>
      <c r="I77" s="20">
        <f>I72+I73+I74+I75</f>
        <v>0</v>
      </c>
      <c r="J77" s="1"/>
      <c r="K77" s="17"/>
      <c r="L77" s="21" t="s">
        <v>17</v>
      </c>
      <c r="M77" s="20">
        <f>M72+M73+M74+M75</f>
        <v>0</v>
      </c>
      <c r="N77" s="1"/>
      <c r="O77" s="17"/>
      <c r="P77" s="21" t="s">
        <v>17</v>
      </c>
      <c r="Q77" s="20">
        <f>Q72+Q73+Q74+Q75</f>
        <v>0</v>
      </c>
    </row>
    <row r="78" spans="1:17" hidden="1">
      <c r="A78" s="13"/>
      <c r="B78" s="14"/>
      <c r="C78" s="16"/>
      <c r="D78" s="16"/>
      <c r="E78" s="15"/>
      <c r="F78" s="1"/>
      <c r="G78" s="13"/>
      <c r="H78" s="14"/>
      <c r="I78" s="15"/>
      <c r="J78" s="1"/>
      <c r="K78" s="13"/>
      <c r="L78" s="14"/>
      <c r="M78" s="15"/>
      <c r="N78" s="1"/>
      <c r="O78" s="13"/>
      <c r="P78" s="14"/>
      <c r="Q78" s="15"/>
    </row>
    <row r="79" spans="1:17" hidden="1">
      <c r="A79" s="13" t="s">
        <v>5</v>
      </c>
      <c r="B79" s="14"/>
      <c r="C79" s="16"/>
      <c r="D79" s="16"/>
      <c r="E79" s="15"/>
      <c r="F79" s="1"/>
      <c r="G79" s="13"/>
      <c r="H79" s="14"/>
      <c r="I79" s="15"/>
      <c r="J79" s="1"/>
      <c r="K79" s="13"/>
      <c r="L79" s="14"/>
      <c r="M79" s="15"/>
      <c r="N79" s="1"/>
      <c r="O79" s="13"/>
      <c r="P79" s="14"/>
      <c r="Q79" s="15"/>
    </row>
    <row r="80" spans="1:17" hidden="1">
      <c r="A80" s="13"/>
      <c r="B80" s="14"/>
      <c r="C80" s="16"/>
      <c r="D80" s="16"/>
      <c r="E80" s="15"/>
      <c r="F80" s="1"/>
      <c r="G80" s="13"/>
      <c r="H80" s="14"/>
      <c r="I80" s="15"/>
      <c r="J80" s="1"/>
      <c r="K80" s="13"/>
      <c r="L80" s="14"/>
      <c r="M80" s="15"/>
      <c r="N80" s="1"/>
      <c r="O80" s="13"/>
      <c r="P80" s="14"/>
      <c r="Q80" s="15"/>
    </row>
    <row r="81" spans="1:17" hidden="1">
      <c r="A81" s="17" t="s">
        <v>20</v>
      </c>
      <c r="B81" s="18" t="s">
        <v>4</v>
      </c>
      <c r="C81" s="19">
        <v>0.38</v>
      </c>
      <c r="D81" s="19">
        <v>202</v>
      </c>
      <c r="E81" s="20">
        <f>C81*D81</f>
        <v>76.760000000000005</v>
      </c>
      <c r="F81" s="1"/>
      <c r="G81" s="17">
        <v>0</v>
      </c>
      <c r="H81" s="18">
        <v>0</v>
      </c>
      <c r="I81" s="20">
        <f>G81*H81</f>
        <v>0</v>
      </c>
      <c r="J81" s="1"/>
      <c r="K81" s="17">
        <v>0.9</v>
      </c>
      <c r="L81" s="18">
        <v>0</v>
      </c>
      <c r="M81" s="20">
        <f>K81*L81</f>
        <v>0</v>
      </c>
      <c r="N81" s="1"/>
      <c r="O81" s="17">
        <v>0</v>
      </c>
      <c r="P81" s="18">
        <v>0</v>
      </c>
      <c r="Q81" s="20">
        <f>O81*P81</f>
        <v>0</v>
      </c>
    </row>
    <row r="82" spans="1:17" hidden="1">
      <c r="A82" s="17" t="s">
        <v>20</v>
      </c>
      <c r="B82" s="18" t="s">
        <v>4</v>
      </c>
      <c r="C82" s="19">
        <v>2</v>
      </c>
      <c r="D82" s="19">
        <v>6</v>
      </c>
      <c r="E82" s="20">
        <f>C82*D82</f>
        <v>12</v>
      </c>
      <c r="F82" s="1"/>
      <c r="G82" s="17">
        <v>0.91</v>
      </c>
      <c r="H82" s="18">
        <v>0</v>
      </c>
      <c r="I82" s="20">
        <f>G82*H82</f>
        <v>0</v>
      </c>
      <c r="J82" s="1"/>
      <c r="K82" s="17">
        <v>0.56000000000000005</v>
      </c>
      <c r="L82" s="18">
        <v>0</v>
      </c>
      <c r="M82" s="20">
        <f>K82*L82</f>
        <v>0</v>
      </c>
      <c r="N82" s="1"/>
      <c r="O82" s="17">
        <v>6.1</v>
      </c>
      <c r="P82" s="18">
        <v>0</v>
      </c>
      <c r="Q82" s="20">
        <f>O82*P82</f>
        <v>0</v>
      </c>
    </row>
    <row r="83" spans="1:17" hidden="1">
      <c r="A83" s="17" t="s">
        <v>43</v>
      </c>
      <c r="B83" s="18" t="s">
        <v>4</v>
      </c>
      <c r="C83" s="19">
        <v>5.22</v>
      </c>
      <c r="D83" s="19">
        <v>13.5</v>
      </c>
      <c r="E83" s="20">
        <f>C83*D83</f>
        <v>70.47</v>
      </c>
      <c r="F83" s="1"/>
      <c r="G83" s="17">
        <v>0.28999999999999998</v>
      </c>
      <c r="H83" s="18">
        <v>0</v>
      </c>
      <c r="I83" s="20">
        <f>G83*H83</f>
        <v>0</v>
      </c>
      <c r="J83" s="1"/>
      <c r="K83" s="17">
        <v>0.28999999999999998</v>
      </c>
      <c r="L83" s="18">
        <v>0</v>
      </c>
      <c r="M83" s="20">
        <f>K83*L83</f>
        <v>0</v>
      </c>
      <c r="N83" s="1"/>
      <c r="O83" s="17">
        <v>0.28999999999999998</v>
      </c>
      <c r="P83" s="18">
        <v>0</v>
      </c>
      <c r="Q83" s="20">
        <f>O83*P83</f>
        <v>0</v>
      </c>
    </row>
    <row r="84" spans="1:17" hidden="1">
      <c r="A84" s="17" t="s">
        <v>43</v>
      </c>
      <c r="B84" s="18" t="s">
        <v>4</v>
      </c>
      <c r="C84" s="19">
        <v>11.76</v>
      </c>
      <c r="D84" s="19">
        <v>1</v>
      </c>
      <c r="E84" s="20">
        <f>D84*C84</f>
        <v>11.76</v>
      </c>
      <c r="F84" s="1"/>
      <c r="G84" s="17">
        <v>3.5</v>
      </c>
      <c r="H84" s="18">
        <v>0</v>
      </c>
      <c r="I84" s="20">
        <f>H84*G84</f>
        <v>0</v>
      </c>
      <c r="J84" s="1"/>
      <c r="K84" s="17">
        <v>3.5</v>
      </c>
      <c r="L84" s="18">
        <v>0</v>
      </c>
      <c r="M84" s="20">
        <f>L84*K84</f>
        <v>0</v>
      </c>
      <c r="N84" s="1"/>
      <c r="O84" s="17">
        <v>3.5</v>
      </c>
      <c r="P84" s="18">
        <v>0</v>
      </c>
      <c r="Q84" s="20">
        <f>P84*O84</f>
        <v>0</v>
      </c>
    </row>
    <row r="85" spans="1:17" hidden="1">
      <c r="A85" s="17" t="s">
        <v>43</v>
      </c>
      <c r="B85" s="18" t="s">
        <v>4</v>
      </c>
      <c r="C85" s="19">
        <v>20</v>
      </c>
      <c r="D85" s="19">
        <v>1</v>
      </c>
      <c r="E85" s="20">
        <f t="shared" ref="E85:E91" si="9">C85*D85</f>
        <v>20</v>
      </c>
      <c r="F85" s="1"/>
      <c r="G85" s="17">
        <v>0</v>
      </c>
      <c r="H85" s="18">
        <v>0</v>
      </c>
      <c r="I85" s="20">
        <f t="shared" ref="I85:I91" si="10">G85*H85</f>
        <v>0</v>
      </c>
      <c r="J85" s="1"/>
      <c r="K85" s="17">
        <v>0</v>
      </c>
      <c r="L85" s="18">
        <v>0</v>
      </c>
      <c r="M85" s="20">
        <f t="shared" ref="M85:M91" si="11">K85*L85</f>
        <v>0</v>
      </c>
      <c r="N85" s="1"/>
      <c r="O85" s="17">
        <v>0</v>
      </c>
      <c r="P85" s="18">
        <v>0</v>
      </c>
      <c r="Q85" s="20">
        <f t="shared" ref="Q85:Q91" si="12">O85*P85</f>
        <v>0</v>
      </c>
    </row>
    <row r="86" spans="1:17" hidden="1">
      <c r="A86" s="17" t="s">
        <v>22</v>
      </c>
      <c r="B86" s="18" t="s">
        <v>21</v>
      </c>
      <c r="C86" s="19">
        <v>2.63</v>
      </c>
      <c r="D86" s="19">
        <v>13.5</v>
      </c>
      <c r="E86" s="20">
        <f t="shared" si="9"/>
        <v>35.504999999999995</v>
      </c>
      <c r="F86" s="1"/>
      <c r="G86" s="17">
        <v>2.63</v>
      </c>
      <c r="H86" s="18">
        <v>0</v>
      </c>
      <c r="I86" s="20">
        <f t="shared" si="10"/>
        <v>0</v>
      </c>
      <c r="J86" s="1"/>
      <c r="K86" s="17">
        <v>2.63</v>
      </c>
      <c r="L86" s="18">
        <v>0</v>
      </c>
      <c r="M86" s="20">
        <f t="shared" si="11"/>
        <v>0</v>
      </c>
      <c r="N86" s="1"/>
      <c r="O86" s="17">
        <v>2.63</v>
      </c>
      <c r="P86" s="18">
        <v>0</v>
      </c>
      <c r="Q86" s="20">
        <f t="shared" si="12"/>
        <v>0</v>
      </c>
    </row>
    <row r="87" spans="1:17" hidden="1">
      <c r="A87" s="17" t="s">
        <v>23</v>
      </c>
      <c r="B87" s="18" t="s">
        <v>21</v>
      </c>
      <c r="C87" s="19">
        <v>2.4900000000000002</v>
      </c>
      <c r="D87" s="19">
        <v>0</v>
      </c>
      <c r="E87" s="20">
        <f t="shared" si="9"/>
        <v>0</v>
      </c>
      <c r="F87" s="1"/>
      <c r="G87" s="17">
        <v>2.4900000000000002</v>
      </c>
      <c r="H87" s="18">
        <v>0</v>
      </c>
      <c r="I87" s="20">
        <f t="shared" si="10"/>
        <v>0</v>
      </c>
      <c r="J87" s="1"/>
      <c r="K87" s="17">
        <v>2.4900000000000002</v>
      </c>
      <c r="L87" s="18">
        <v>0</v>
      </c>
      <c r="M87" s="20">
        <f t="shared" si="11"/>
        <v>0</v>
      </c>
      <c r="N87" s="1"/>
      <c r="O87" s="17">
        <v>2.4900000000000002</v>
      </c>
      <c r="P87" s="18">
        <v>0</v>
      </c>
      <c r="Q87" s="20">
        <f t="shared" si="12"/>
        <v>0</v>
      </c>
    </row>
    <row r="88" spans="1:17" hidden="1">
      <c r="A88" s="17" t="s">
        <v>24</v>
      </c>
      <c r="B88" s="18" t="s">
        <v>25</v>
      </c>
      <c r="C88" s="19">
        <v>264</v>
      </c>
      <c r="D88" s="19">
        <v>1</v>
      </c>
      <c r="E88" s="20">
        <f t="shared" si="9"/>
        <v>264</v>
      </c>
      <c r="F88" s="1"/>
      <c r="G88" s="17">
        <v>40</v>
      </c>
      <c r="H88" s="18">
        <v>0</v>
      </c>
      <c r="I88" s="20">
        <f t="shared" si="10"/>
        <v>0</v>
      </c>
      <c r="J88" s="1"/>
      <c r="K88" s="17">
        <v>40</v>
      </c>
      <c r="L88" s="18">
        <v>0</v>
      </c>
      <c r="M88" s="20">
        <f t="shared" si="11"/>
        <v>0</v>
      </c>
      <c r="N88" s="1"/>
      <c r="O88" s="17">
        <v>40</v>
      </c>
      <c r="P88" s="18">
        <v>0</v>
      </c>
      <c r="Q88" s="20">
        <f t="shared" si="12"/>
        <v>0</v>
      </c>
    </row>
    <row r="89" spans="1:17" hidden="1">
      <c r="A89" s="17" t="s">
        <v>7</v>
      </c>
      <c r="B89" s="18" t="s">
        <v>6</v>
      </c>
      <c r="C89" s="19">
        <v>100</v>
      </c>
      <c r="D89" s="19">
        <v>1</v>
      </c>
      <c r="E89" s="20">
        <f t="shared" si="9"/>
        <v>100</v>
      </c>
      <c r="F89" s="1"/>
      <c r="G89" s="17">
        <v>100</v>
      </c>
      <c r="H89" s="18">
        <v>0</v>
      </c>
      <c r="I89" s="20">
        <f t="shared" si="10"/>
        <v>0</v>
      </c>
      <c r="J89" s="1"/>
      <c r="K89" s="17">
        <v>100</v>
      </c>
      <c r="L89" s="18">
        <v>0</v>
      </c>
      <c r="M89" s="20">
        <f t="shared" si="11"/>
        <v>0</v>
      </c>
      <c r="N89" s="1"/>
      <c r="O89" s="17">
        <v>100</v>
      </c>
      <c r="P89" s="18">
        <v>0</v>
      </c>
      <c r="Q89" s="20">
        <f t="shared" si="12"/>
        <v>0</v>
      </c>
    </row>
    <row r="90" spans="1:17" hidden="1">
      <c r="A90" s="17" t="s">
        <v>8</v>
      </c>
      <c r="B90" s="18" t="s">
        <v>4</v>
      </c>
      <c r="C90" s="19">
        <v>37.880000000000003</v>
      </c>
      <c r="D90" s="19">
        <v>1</v>
      </c>
      <c r="E90" s="20">
        <f t="shared" si="9"/>
        <v>37.880000000000003</v>
      </c>
      <c r="F90" s="1"/>
      <c r="G90" s="23">
        <v>25.9</v>
      </c>
      <c r="H90" s="19">
        <v>0</v>
      </c>
      <c r="I90" s="20">
        <f t="shared" si="10"/>
        <v>0</v>
      </c>
      <c r="J90" s="1"/>
      <c r="K90" s="23">
        <v>25.9</v>
      </c>
      <c r="L90" s="19">
        <v>0</v>
      </c>
      <c r="M90" s="20">
        <f t="shared" si="11"/>
        <v>0</v>
      </c>
      <c r="N90" s="1"/>
      <c r="O90" s="23">
        <v>25.9</v>
      </c>
      <c r="P90" s="19">
        <v>0</v>
      </c>
      <c r="Q90" s="20">
        <f t="shared" si="12"/>
        <v>0</v>
      </c>
    </row>
    <row r="91" spans="1:17" hidden="1">
      <c r="A91" s="17" t="s">
        <v>9</v>
      </c>
      <c r="B91" s="18" t="s">
        <v>4</v>
      </c>
      <c r="C91" s="19">
        <v>2.5000000000000001E-2</v>
      </c>
      <c r="D91" s="19">
        <f>D72</f>
        <v>3449</v>
      </c>
      <c r="E91" s="20">
        <f t="shared" si="9"/>
        <v>86.225000000000009</v>
      </c>
      <c r="F91" s="1"/>
      <c r="G91" s="17">
        <v>0</v>
      </c>
      <c r="H91" s="19">
        <f>H72</f>
        <v>2500</v>
      </c>
      <c r="I91" s="20">
        <f t="shared" si="10"/>
        <v>0</v>
      </c>
      <c r="J91" s="1"/>
      <c r="K91" s="17">
        <v>0</v>
      </c>
      <c r="L91" s="18">
        <f>L72</f>
        <v>3000</v>
      </c>
      <c r="M91" s="20">
        <f t="shared" si="11"/>
        <v>0</v>
      </c>
      <c r="N91" s="1"/>
      <c r="O91" s="17">
        <v>0.02</v>
      </c>
      <c r="P91" s="18">
        <v>0</v>
      </c>
      <c r="Q91" s="20">
        <f t="shared" si="12"/>
        <v>0</v>
      </c>
    </row>
    <row r="92" spans="1:17" hidden="1">
      <c r="A92" s="17"/>
      <c r="B92" s="18"/>
      <c r="C92" s="19"/>
      <c r="D92" s="19"/>
      <c r="E92" s="20"/>
      <c r="F92" s="1"/>
      <c r="G92" s="17"/>
      <c r="H92" s="18"/>
      <c r="I92" s="20"/>
      <c r="J92" s="1"/>
      <c r="K92" s="17"/>
      <c r="L92" s="18"/>
      <c r="M92" s="20"/>
      <c r="N92" s="1"/>
      <c r="O92" s="17"/>
      <c r="P92" s="18"/>
      <c r="Q92" s="20"/>
    </row>
    <row r="93" spans="1:17" hidden="1">
      <c r="A93" s="17" t="s">
        <v>10</v>
      </c>
      <c r="B93" s="18"/>
      <c r="C93" s="19"/>
      <c r="D93" s="19"/>
      <c r="E93" s="20">
        <f>SUM(E81:E91)</f>
        <v>714.6</v>
      </c>
      <c r="F93" s="1"/>
      <c r="G93" s="17"/>
      <c r="H93" s="18"/>
      <c r="I93" s="20">
        <f>SUM(I81:I91)</f>
        <v>0</v>
      </c>
      <c r="J93" s="1"/>
      <c r="K93" s="17"/>
      <c r="L93" s="18"/>
      <c r="M93" s="20">
        <f>SUM(M81:M91)</f>
        <v>0</v>
      </c>
      <c r="N93" s="1"/>
      <c r="O93" s="17"/>
      <c r="P93" s="18"/>
      <c r="Q93" s="20">
        <f>SUM(Q81:Q91)</f>
        <v>0</v>
      </c>
    </row>
    <row r="94" spans="1:17" hidden="1">
      <c r="A94" s="17"/>
      <c r="B94" s="18"/>
      <c r="C94" s="19"/>
      <c r="D94" s="19"/>
      <c r="E94" s="20"/>
      <c r="F94" s="1"/>
      <c r="G94" s="17"/>
      <c r="H94" s="18"/>
      <c r="I94" s="20"/>
      <c r="J94" s="1"/>
      <c r="K94" s="17"/>
      <c r="L94" s="18"/>
      <c r="M94" s="20"/>
      <c r="N94" s="1"/>
      <c r="O94" s="17"/>
      <c r="P94" s="18"/>
      <c r="Q94" s="20"/>
    </row>
    <row r="95" spans="1:17" hidden="1">
      <c r="A95" s="5"/>
      <c r="B95" s="6" t="s">
        <v>18</v>
      </c>
      <c r="C95" s="22"/>
      <c r="D95" s="22"/>
      <c r="E95" s="27"/>
      <c r="F95" s="1"/>
      <c r="G95" s="5"/>
      <c r="H95" s="6"/>
      <c r="I95" s="27"/>
      <c r="J95" s="1"/>
      <c r="K95" s="5"/>
      <c r="L95" s="6"/>
      <c r="M95" s="27"/>
      <c r="N95" s="1"/>
      <c r="O95" s="5"/>
      <c r="P95" s="6"/>
      <c r="Q95" s="27"/>
    </row>
    <row r="96" spans="1:17" hidden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3:17" hidden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3:17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134" spans="1:14" ht="18.5">
      <c r="A134" s="44" t="s">
        <v>88</v>
      </c>
    </row>
    <row r="136" spans="1:14" ht="18.5">
      <c r="A136" s="44" t="s">
        <v>91</v>
      </c>
    </row>
    <row r="137" spans="1:14" ht="18.5">
      <c r="A137" s="44"/>
    </row>
    <row r="138" spans="1:14" ht="18.5">
      <c r="A138" s="44" t="s">
        <v>83</v>
      </c>
      <c r="C138" s="44">
        <f>I62+E62+I29*3</f>
        <v>4829.1000000000004</v>
      </c>
      <c r="D138" s="44" t="s">
        <v>94</v>
      </c>
      <c r="E138" s="45"/>
      <c r="F138" s="44"/>
      <c r="H138" s="43"/>
      <c r="I138" s="43"/>
      <c r="J138" s="43"/>
      <c r="K138" s="43"/>
      <c r="L138" s="43"/>
    </row>
    <row r="139" spans="1:14" ht="18.5">
      <c r="A139" s="44" t="s">
        <v>92</v>
      </c>
      <c r="C139" s="44">
        <f>C138/5</f>
        <v>965.82</v>
      </c>
      <c r="D139" s="44" t="s">
        <v>90</v>
      </c>
    </row>
    <row r="140" spans="1:14" ht="18.5">
      <c r="A140" s="44" t="s">
        <v>89</v>
      </c>
      <c r="C140" s="44">
        <f>C139-C150</f>
        <v>222.86</v>
      </c>
      <c r="D140" s="44" t="s">
        <v>90</v>
      </c>
      <c r="E140" t="s">
        <v>93</v>
      </c>
    </row>
    <row r="141" spans="1:14" ht="18.5">
      <c r="M141" s="44"/>
      <c r="N141" s="44"/>
    </row>
    <row r="142" spans="1:14" ht="18.5">
      <c r="A142" s="44" t="s">
        <v>86</v>
      </c>
    </row>
    <row r="143" spans="1:14" ht="18.5">
      <c r="A143" s="44" t="s">
        <v>83</v>
      </c>
      <c r="C143" s="44">
        <f xml:space="preserve"> I62+E62+E29*3+M29</f>
        <v>5308.5750000000007</v>
      </c>
      <c r="D143" s="44" t="s">
        <v>95</v>
      </c>
      <c r="E143" s="45"/>
      <c r="F143" s="44"/>
      <c r="H143" s="43"/>
      <c r="I143" s="43"/>
      <c r="J143" s="43"/>
      <c r="K143" s="43"/>
      <c r="L143" s="43"/>
    </row>
    <row r="144" spans="1:14" ht="18.5">
      <c r="A144" s="44" t="s">
        <v>92</v>
      </c>
      <c r="C144" s="44">
        <f>C143/6</f>
        <v>884.76250000000016</v>
      </c>
      <c r="D144" s="44" t="s">
        <v>90</v>
      </c>
      <c r="E144" s="45"/>
      <c r="F144" s="44"/>
      <c r="H144" s="43"/>
      <c r="I144" s="43"/>
      <c r="J144" s="43"/>
      <c r="K144" s="43"/>
      <c r="L144" s="43"/>
    </row>
    <row r="145" spans="1:12" ht="18.5">
      <c r="A145" s="44" t="s">
        <v>89</v>
      </c>
      <c r="C145" s="44">
        <f>C144-C150</f>
        <v>141.80250000000012</v>
      </c>
      <c r="D145" s="44" t="s">
        <v>90</v>
      </c>
      <c r="E145" t="s">
        <v>93</v>
      </c>
      <c r="F145" s="44"/>
      <c r="H145" s="43"/>
      <c r="I145" s="43"/>
      <c r="J145" s="43"/>
      <c r="K145" s="43"/>
      <c r="L145" s="43"/>
    </row>
    <row r="146" spans="1:12" ht="18.5">
      <c r="A146" s="44"/>
    </row>
    <row r="147" spans="1:12" ht="18.5">
      <c r="A147" s="44" t="s">
        <v>87</v>
      </c>
    </row>
    <row r="148" spans="1:12" ht="18.5">
      <c r="A148" s="44"/>
    </row>
    <row r="149" spans="1:12" ht="18.5">
      <c r="A149" s="44" t="s">
        <v>83</v>
      </c>
      <c r="C149" s="44">
        <f>I62+Q29+E62+M29*2</f>
        <v>3714.8</v>
      </c>
      <c r="D149" s="44" t="s">
        <v>94</v>
      </c>
      <c r="E149" s="45"/>
      <c r="F149" s="44"/>
    </row>
    <row r="150" spans="1:12" ht="18.5">
      <c r="A150" s="44" t="s">
        <v>92</v>
      </c>
      <c r="C150" s="44">
        <f>C149/5</f>
        <v>742.96</v>
      </c>
      <c r="D150" s="44" t="s">
        <v>90</v>
      </c>
    </row>
    <row r="152" spans="1:12" ht="18.5">
      <c r="D152" s="44"/>
      <c r="E152" s="44"/>
      <c r="F152" s="44"/>
      <c r="G152" s="44"/>
      <c r="H152" s="44"/>
    </row>
    <row r="153" spans="1:12" ht="18.5">
      <c r="D153" s="44"/>
      <c r="E153" s="44"/>
      <c r="F153" s="44"/>
      <c r="G153" s="44"/>
    </row>
  </sheetData>
  <pageMargins left="0.25" right="0.25" top="0.75" bottom="0.75" header="0.3" footer="0.3"/>
  <pageSetup paperSize="9" orientation="landscape" r:id="rId1"/>
  <ignoredErrors>
    <ignoredError sqref="M51 Q51 E51 E18 I18 M18 Q18 I5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8"/>
  <sheetViews>
    <sheetView zoomScale="110" zoomScaleNormal="110" workbookViewId="0">
      <selection activeCell="D11" sqref="D11"/>
    </sheetView>
  </sheetViews>
  <sheetFormatPr defaultRowHeight="14.5"/>
  <sheetData>
    <row r="1" spans="1:12" ht="18.5">
      <c r="A1" s="29" t="s">
        <v>46</v>
      </c>
    </row>
    <row r="2" spans="1:12" ht="52">
      <c r="A2" s="30" t="s">
        <v>47</v>
      </c>
      <c r="B2" s="30" t="s">
        <v>48</v>
      </c>
      <c r="C2" s="30" t="s">
        <v>49</v>
      </c>
      <c r="D2" s="30" t="s">
        <v>50</v>
      </c>
      <c r="E2" s="30" t="s">
        <v>51</v>
      </c>
      <c r="F2" s="30" t="s">
        <v>52</v>
      </c>
      <c r="G2" s="30" t="s">
        <v>53</v>
      </c>
      <c r="H2" s="30" t="s">
        <v>54</v>
      </c>
      <c r="I2" s="30" t="s">
        <v>55</v>
      </c>
      <c r="J2" s="30" t="s">
        <v>56</v>
      </c>
      <c r="K2" s="30" t="s">
        <v>57</v>
      </c>
      <c r="L2" s="31" t="s">
        <v>58</v>
      </c>
    </row>
    <row r="3" spans="1:12">
      <c r="A3" s="32" t="s">
        <v>59</v>
      </c>
      <c r="B3" s="33"/>
      <c r="C3" s="33"/>
      <c r="D3" s="33"/>
      <c r="E3" s="33"/>
      <c r="F3" s="33"/>
      <c r="G3" s="33"/>
      <c r="H3" s="33"/>
      <c r="I3" s="34"/>
      <c r="J3" s="34"/>
      <c r="K3" s="33"/>
      <c r="L3" s="34"/>
    </row>
    <row r="4" spans="1:12">
      <c r="A4" s="35" t="s">
        <v>60</v>
      </c>
      <c r="B4" s="36">
        <v>108</v>
      </c>
      <c r="C4" s="36">
        <v>65</v>
      </c>
      <c r="D4" s="36"/>
      <c r="E4" s="36">
        <v>54</v>
      </c>
      <c r="F4" s="36">
        <v>237</v>
      </c>
      <c r="G4" s="37"/>
      <c r="H4" s="36"/>
      <c r="I4" s="38">
        <f t="shared" ref="I4:I6" si="0">SUM(B4:H4)</f>
        <v>464</v>
      </c>
      <c r="J4" s="38">
        <f>I4+60</f>
        <v>524</v>
      </c>
      <c r="K4" s="36">
        <v>93</v>
      </c>
      <c r="L4" s="38">
        <f t="shared" ref="L4:L6" si="1">I4+K4</f>
        <v>557</v>
      </c>
    </row>
    <row r="5" spans="1:12">
      <c r="A5" s="35" t="s">
        <v>61</v>
      </c>
      <c r="B5" s="36">
        <v>108</v>
      </c>
      <c r="C5" s="36">
        <v>65</v>
      </c>
      <c r="D5" s="36"/>
      <c r="E5" s="36">
        <v>54</v>
      </c>
      <c r="F5" s="36">
        <v>237</v>
      </c>
      <c r="G5" s="37"/>
      <c r="H5" s="36">
        <v>10</v>
      </c>
      <c r="I5" s="38">
        <f t="shared" si="0"/>
        <v>474</v>
      </c>
      <c r="J5" s="38">
        <f t="shared" ref="J5:J6" si="2">I5+60</f>
        <v>534</v>
      </c>
      <c r="K5" s="36">
        <v>93</v>
      </c>
      <c r="L5" s="38">
        <f t="shared" si="1"/>
        <v>567</v>
      </c>
    </row>
    <row r="6" spans="1:12">
      <c r="A6" s="35" t="s">
        <v>62</v>
      </c>
      <c r="B6" s="36">
        <v>108</v>
      </c>
      <c r="C6" s="36">
        <v>65</v>
      </c>
      <c r="D6" s="36"/>
      <c r="E6" s="36">
        <v>54</v>
      </c>
      <c r="F6" s="36">
        <v>237</v>
      </c>
      <c r="G6" s="37"/>
      <c r="H6" s="36">
        <v>20</v>
      </c>
      <c r="I6" s="38">
        <f t="shared" si="0"/>
        <v>484</v>
      </c>
      <c r="J6" s="38">
        <f t="shared" si="2"/>
        <v>544</v>
      </c>
      <c r="K6" s="36">
        <v>93</v>
      </c>
      <c r="L6" s="38">
        <f t="shared" si="1"/>
        <v>577</v>
      </c>
    </row>
    <row r="7" spans="1:12">
      <c r="A7" s="35" t="s">
        <v>63</v>
      </c>
      <c r="B7" s="39"/>
      <c r="C7" s="39"/>
      <c r="D7" s="39"/>
      <c r="E7" s="39"/>
      <c r="F7" s="39"/>
      <c r="G7" s="39"/>
      <c r="H7" s="39"/>
    </row>
    <row r="8" spans="1:12">
      <c r="A8" s="35" t="s">
        <v>60</v>
      </c>
      <c r="B8" s="36">
        <v>108</v>
      </c>
      <c r="C8" s="36">
        <v>65</v>
      </c>
      <c r="D8" s="36">
        <v>100</v>
      </c>
      <c r="E8" s="36">
        <v>54</v>
      </c>
      <c r="F8" s="36">
        <v>237</v>
      </c>
      <c r="G8" s="36">
        <v>75</v>
      </c>
      <c r="H8" s="37"/>
      <c r="I8" s="38">
        <f t="shared" ref="I8:I10" si="3">SUM(B8:H8)</f>
        <v>639</v>
      </c>
      <c r="J8" s="38">
        <f t="shared" ref="J8:J10" si="4">I8+60</f>
        <v>699</v>
      </c>
      <c r="K8" s="36">
        <v>93</v>
      </c>
      <c r="L8" s="38">
        <f t="shared" ref="L8:L10" si="5">I8+K8</f>
        <v>732</v>
      </c>
    </row>
    <row r="9" spans="1:12">
      <c r="A9" s="35" t="s">
        <v>61</v>
      </c>
      <c r="B9" s="36">
        <v>108</v>
      </c>
      <c r="C9" s="36">
        <v>65</v>
      </c>
      <c r="D9" s="36">
        <v>100</v>
      </c>
      <c r="E9" s="36">
        <v>54</v>
      </c>
      <c r="F9" s="36">
        <v>237</v>
      </c>
      <c r="G9" s="36">
        <v>75</v>
      </c>
      <c r="H9" s="36">
        <v>10</v>
      </c>
      <c r="I9" s="38">
        <f t="shared" si="3"/>
        <v>649</v>
      </c>
      <c r="J9" s="38">
        <f t="shared" si="4"/>
        <v>709</v>
      </c>
      <c r="K9" s="36">
        <v>93</v>
      </c>
      <c r="L9" s="38">
        <f t="shared" si="5"/>
        <v>742</v>
      </c>
    </row>
    <row r="10" spans="1:12">
      <c r="A10" s="35" t="s">
        <v>62</v>
      </c>
      <c r="B10" s="36">
        <v>108</v>
      </c>
      <c r="C10" s="36">
        <v>65</v>
      </c>
      <c r="D10" s="36">
        <v>100</v>
      </c>
      <c r="E10" s="36">
        <v>54</v>
      </c>
      <c r="F10" s="36">
        <v>237</v>
      </c>
      <c r="G10" s="36">
        <v>75</v>
      </c>
      <c r="H10" s="36">
        <v>20</v>
      </c>
      <c r="I10" s="38">
        <f t="shared" si="3"/>
        <v>659</v>
      </c>
      <c r="J10" s="38">
        <f t="shared" si="4"/>
        <v>719</v>
      </c>
      <c r="K10" s="36">
        <v>93</v>
      </c>
      <c r="L10" s="38">
        <f t="shared" si="5"/>
        <v>752</v>
      </c>
    </row>
    <row r="11" spans="1:12">
      <c r="A11" s="32" t="s">
        <v>64</v>
      </c>
      <c r="B11" s="33"/>
      <c r="C11" s="33"/>
      <c r="D11" s="33"/>
      <c r="E11" s="33"/>
      <c r="F11" s="33"/>
      <c r="G11" s="33"/>
      <c r="H11" s="33"/>
      <c r="I11" s="34"/>
      <c r="J11" s="34"/>
      <c r="K11" s="33"/>
      <c r="L11" s="34"/>
    </row>
    <row r="12" spans="1:12">
      <c r="A12" s="32" t="s">
        <v>60</v>
      </c>
      <c r="B12" s="36">
        <v>108</v>
      </c>
      <c r="C12" s="36">
        <v>65</v>
      </c>
      <c r="D12" s="36">
        <v>60</v>
      </c>
      <c r="E12" s="36">
        <v>54</v>
      </c>
      <c r="F12" s="36">
        <v>237</v>
      </c>
      <c r="G12" s="36">
        <v>75</v>
      </c>
      <c r="H12" s="37"/>
      <c r="I12" s="38">
        <f t="shared" ref="I12:I14" si="6">SUM(B12:H12)</f>
        <v>599</v>
      </c>
      <c r="J12" s="38">
        <f t="shared" ref="J12:J14" si="7">I12+60</f>
        <v>659</v>
      </c>
      <c r="K12" s="36">
        <v>93</v>
      </c>
      <c r="L12" s="38">
        <f t="shared" ref="L12:L14" si="8">I12+K12</f>
        <v>692</v>
      </c>
    </row>
    <row r="13" spans="1:12">
      <c r="A13" s="35" t="s">
        <v>61</v>
      </c>
      <c r="B13" s="36">
        <v>108</v>
      </c>
      <c r="C13" s="36">
        <v>65</v>
      </c>
      <c r="D13" s="36">
        <v>60</v>
      </c>
      <c r="E13" s="36">
        <v>54</v>
      </c>
      <c r="F13" s="36">
        <v>237</v>
      </c>
      <c r="G13" s="36">
        <v>75</v>
      </c>
      <c r="H13" s="36">
        <v>10</v>
      </c>
      <c r="I13" s="38">
        <f>SUM(B13:H13)</f>
        <v>609</v>
      </c>
      <c r="J13" s="38">
        <f t="shared" si="7"/>
        <v>669</v>
      </c>
      <c r="K13" s="36">
        <v>93</v>
      </c>
      <c r="L13" s="38">
        <f t="shared" si="8"/>
        <v>702</v>
      </c>
    </row>
    <row r="14" spans="1:12">
      <c r="A14" s="35" t="s">
        <v>62</v>
      </c>
      <c r="B14" s="36">
        <v>108</v>
      </c>
      <c r="C14" s="36">
        <v>65</v>
      </c>
      <c r="D14" s="36">
        <v>60</v>
      </c>
      <c r="E14" s="36">
        <v>54</v>
      </c>
      <c r="F14" s="36">
        <v>237</v>
      </c>
      <c r="G14" s="36"/>
      <c r="H14" s="36">
        <v>20</v>
      </c>
      <c r="I14" s="38">
        <f t="shared" si="6"/>
        <v>544</v>
      </c>
      <c r="J14" s="38">
        <f t="shared" si="7"/>
        <v>604</v>
      </c>
      <c r="K14" s="36">
        <v>93</v>
      </c>
      <c r="L14" s="38">
        <f t="shared" si="8"/>
        <v>637</v>
      </c>
    </row>
    <row r="15" spans="1:12">
      <c r="A15" s="32" t="s">
        <v>65</v>
      </c>
      <c r="B15" s="33"/>
      <c r="C15" s="33"/>
      <c r="D15" s="33"/>
      <c r="E15" s="33"/>
      <c r="F15" s="33"/>
      <c r="G15" s="33"/>
      <c r="H15" s="33"/>
      <c r="I15" s="34"/>
      <c r="J15" s="34"/>
      <c r="K15" s="33"/>
      <c r="L15" s="34"/>
    </row>
    <row r="16" spans="1:12">
      <c r="A16" s="35" t="s">
        <v>60</v>
      </c>
      <c r="B16" s="36">
        <v>108</v>
      </c>
      <c r="C16" s="36">
        <v>65</v>
      </c>
      <c r="D16" s="36"/>
      <c r="E16" s="36">
        <v>54</v>
      </c>
      <c r="F16" s="36">
        <v>237</v>
      </c>
      <c r="G16" s="36">
        <v>45</v>
      </c>
      <c r="H16" s="37"/>
      <c r="I16" s="38">
        <f t="shared" ref="I16:I18" si="9">SUM(B16:H16)</f>
        <v>509</v>
      </c>
      <c r="J16" s="38">
        <f t="shared" ref="J16:J18" si="10">I16+60</f>
        <v>569</v>
      </c>
      <c r="K16" s="36">
        <v>93</v>
      </c>
      <c r="L16" s="38">
        <f t="shared" ref="L16:L18" si="11">I16+K16</f>
        <v>602</v>
      </c>
    </row>
    <row r="17" spans="1:12">
      <c r="A17" s="35" t="s">
        <v>61</v>
      </c>
      <c r="B17" s="36">
        <v>108</v>
      </c>
      <c r="C17" s="36">
        <v>65</v>
      </c>
      <c r="D17" s="36"/>
      <c r="E17" s="36">
        <v>54</v>
      </c>
      <c r="F17" s="36">
        <v>237</v>
      </c>
      <c r="G17" s="36">
        <v>45</v>
      </c>
      <c r="H17" s="36">
        <v>10</v>
      </c>
      <c r="I17" s="38">
        <f t="shared" si="9"/>
        <v>519</v>
      </c>
      <c r="J17" s="38">
        <f t="shared" si="10"/>
        <v>579</v>
      </c>
      <c r="K17" s="36">
        <v>93</v>
      </c>
      <c r="L17" s="38">
        <f t="shared" si="11"/>
        <v>612</v>
      </c>
    </row>
    <row r="18" spans="1:12">
      <c r="A18" s="35" t="s">
        <v>62</v>
      </c>
      <c r="B18" s="36">
        <v>108</v>
      </c>
      <c r="C18" s="36">
        <v>65</v>
      </c>
      <c r="D18" s="36"/>
      <c r="E18" s="36">
        <v>54</v>
      </c>
      <c r="F18" s="36">
        <v>237</v>
      </c>
      <c r="G18" s="36"/>
      <c r="H18" s="36">
        <v>20</v>
      </c>
      <c r="I18" s="38">
        <f t="shared" si="9"/>
        <v>484</v>
      </c>
      <c r="J18" s="38">
        <f t="shared" si="10"/>
        <v>544</v>
      </c>
      <c r="K18" s="36">
        <v>93</v>
      </c>
      <c r="L18" s="38">
        <f t="shared" si="11"/>
        <v>577</v>
      </c>
    </row>
    <row r="19" spans="1:12">
      <c r="A19" s="32" t="s">
        <v>66</v>
      </c>
      <c r="B19" s="33"/>
      <c r="C19" s="33"/>
      <c r="D19" s="33"/>
      <c r="E19" s="33"/>
      <c r="F19" s="33"/>
      <c r="G19" s="33"/>
      <c r="H19" s="33"/>
      <c r="I19" s="34"/>
      <c r="J19" s="34"/>
      <c r="K19" s="33"/>
      <c r="L19" s="34"/>
    </row>
    <row r="20" spans="1:12">
      <c r="A20" s="35" t="s">
        <v>60</v>
      </c>
      <c r="B20" s="36">
        <v>108</v>
      </c>
      <c r="C20" s="36">
        <v>65</v>
      </c>
      <c r="D20" s="36"/>
      <c r="E20" s="37">
        <v>100</v>
      </c>
      <c r="F20" s="36">
        <v>237</v>
      </c>
      <c r="G20" s="36"/>
      <c r="H20" s="36"/>
      <c r="I20" s="38">
        <f t="shared" ref="I20:I22" si="12">SUM(B20:H20)</f>
        <v>510</v>
      </c>
      <c r="J20" s="38">
        <f t="shared" ref="J20:J22" si="13">I20+60</f>
        <v>570</v>
      </c>
      <c r="K20" s="36">
        <v>53</v>
      </c>
      <c r="L20" s="38">
        <f t="shared" ref="L20:L22" si="14">I20+K20</f>
        <v>563</v>
      </c>
    </row>
    <row r="21" spans="1:12">
      <c r="A21" s="35" t="s">
        <v>61</v>
      </c>
      <c r="B21" s="36">
        <v>108</v>
      </c>
      <c r="C21" s="36">
        <v>65</v>
      </c>
      <c r="D21" s="36"/>
      <c r="E21" s="37">
        <v>100</v>
      </c>
      <c r="F21" s="36">
        <v>237</v>
      </c>
      <c r="G21" s="36"/>
      <c r="H21" s="36"/>
      <c r="I21" s="38">
        <f t="shared" si="12"/>
        <v>510</v>
      </c>
      <c r="J21" s="38">
        <f t="shared" si="13"/>
        <v>570</v>
      </c>
      <c r="K21" s="36">
        <v>53</v>
      </c>
      <c r="L21" s="38">
        <f t="shared" si="14"/>
        <v>563</v>
      </c>
    </row>
    <row r="22" spans="1:12">
      <c r="A22" s="35" t="s">
        <v>62</v>
      </c>
      <c r="B22" s="36">
        <v>108</v>
      </c>
      <c r="C22" s="36">
        <v>65</v>
      </c>
      <c r="D22" s="36"/>
      <c r="E22" s="37">
        <v>100</v>
      </c>
      <c r="F22" s="36">
        <v>237</v>
      </c>
      <c r="G22" s="36"/>
      <c r="H22" s="36"/>
      <c r="I22" s="38">
        <f t="shared" si="12"/>
        <v>510</v>
      </c>
      <c r="J22" s="38">
        <f t="shared" si="13"/>
        <v>570</v>
      </c>
      <c r="K22" s="36">
        <v>53</v>
      </c>
      <c r="L22" s="38">
        <f t="shared" si="14"/>
        <v>563</v>
      </c>
    </row>
    <row r="23" spans="1:12">
      <c r="A23" s="32" t="s">
        <v>67</v>
      </c>
      <c r="B23" s="33"/>
      <c r="C23" s="33"/>
      <c r="D23" s="33"/>
      <c r="E23" s="33"/>
      <c r="F23" s="33"/>
      <c r="G23" s="33"/>
      <c r="H23" s="33"/>
      <c r="I23" s="34"/>
      <c r="J23" s="34"/>
      <c r="K23" s="33"/>
      <c r="L23" s="34"/>
    </row>
    <row r="24" spans="1:12">
      <c r="A24" s="35" t="s">
        <v>60</v>
      </c>
      <c r="B24" s="36">
        <v>108</v>
      </c>
      <c r="C24" s="36">
        <v>65</v>
      </c>
      <c r="D24" s="36"/>
      <c r="E24" s="37">
        <v>300</v>
      </c>
      <c r="F24" s="36">
        <v>237</v>
      </c>
      <c r="G24" s="36"/>
      <c r="H24" s="36"/>
      <c r="I24" s="38">
        <f t="shared" ref="I24:I26" si="15">SUM(B24:H24)</f>
        <v>710</v>
      </c>
      <c r="J24" s="38">
        <f t="shared" ref="J24:J26" si="16">I24+60</f>
        <v>770</v>
      </c>
      <c r="K24" s="36">
        <v>93</v>
      </c>
      <c r="L24" s="38">
        <f t="shared" ref="L24:L26" si="17">I24+K24</f>
        <v>803</v>
      </c>
    </row>
    <row r="25" spans="1:12">
      <c r="A25" s="35" t="s">
        <v>61</v>
      </c>
      <c r="B25" s="36">
        <v>108</v>
      </c>
      <c r="C25" s="36">
        <v>65</v>
      </c>
      <c r="D25" s="36"/>
      <c r="E25" s="37">
        <v>300</v>
      </c>
      <c r="F25" s="36">
        <v>237</v>
      </c>
      <c r="G25" s="36"/>
      <c r="H25" s="36"/>
      <c r="I25" s="38">
        <f t="shared" si="15"/>
        <v>710</v>
      </c>
      <c r="J25" s="38">
        <f t="shared" si="16"/>
        <v>770</v>
      </c>
      <c r="K25" s="36">
        <v>93</v>
      </c>
      <c r="L25" s="38">
        <f t="shared" si="17"/>
        <v>803</v>
      </c>
    </row>
    <row r="26" spans="1:12">
      <c r="A26" s="35" t="s">
        <v>62</v>
      </c>
      <c r="B26" s="36">
        <v>108</v>
      </c>
      <c r="C26" s="36">
        <v>65</v>
      </c>
      <c r="D26" s="36"/>
      <c r="E26" s="37">
        <v>300</v>
      </c>
      <c r="F26" s="36">
        <v>237</v>
      </c>
      <c r="G26" s="36"/>
      <c r="H26" s="36"/>
      <c r="I26" s="38">
        <f t="shared" si="15"/>
        <v>710</v>
      </c>
      <c r="J26" s="38">
        <f t="shared" si="16"/>
        <v>770</v>
      </c>
      <c r="K26" s="36">
        <v>93</v>
      </c>
      <c r="L26" s="38">
        <f t="shared" si="17"/>
        <v>803</v>
      </c>
    </row>
    <row r="27" spans="1:12">
      <c r="A27" s="32" t="s">
        <v>68</v>
      </c>
      <c r="B27" s="33"/>
      <c r="C27" s="33"/>
      <c r="D27" s="33"/>
      <c r="E27" s="33"/>
      <c r="F27" s="33"/>
      <c r="G27" s="33"/>
      <c r="H27" s="33"/>
      <c r="I27" s="34"/>
      <c r="J27" s="34"/>
      <c r="K27" s="33"/>
      <c r="L27" s="34"/>
    </row>
    <row r="28" spans="1:12">
      <c r="A28" s="35" t="s">
        <v>60</v>
      </c>
      <c r="B28" s="36">
        <v>108</v>
      </c>
      <c r="C28" s="36">
        <v>65</v>
      </c>
      <c r="D28" s="36"/>
      <c r="E28" s="37"/>
      <c r="F28" s="36">
        <v>237</v>
      </c>
      <c r="G28" s="36"/>
      <c r="H28" s="36"/>
      <c r="I28" s="38">
        <f t="shared" ref="I28:I30" si="18">SUM(B28:H28)</f>
        <v>410</v>
      </c>
      <c r="J28" s="38">
        <f t="shared" ref="J28:J30" si="19">I28+60</f>
        <v>470</v>
      </c>
      <c r="K28" s="36">
        <v>53</v>
      </c>
      <c r="L28" s="38">
        <f t="shared" ref="L28:L30" si="20">I28+K28</f>
        <v>463</v>
      </c>
    </row>
    <row r="29" spans="1:12">
      <c r="A29" s="35" t="s">
        <v>61</v>
      </c>
      <c r="B29" s="36">
        <v>108</v>
      </c>
      <c r="C29" s="36">
        <v>65</v>
      </c>
      <c r="D29" s="36"/>
      <c r="E29" s="37"/>
      <c r="F29" s="36">
        <v>237</v>
      </c>
      <c r="G29" s="36"/>
      <c r="H29" s="36"/>
      <c r="I29" s="38">
        <f t="shared" si="18"/>
        <v>410</v>
      </c>
      <c r="J29" s="38">
        <f t="shared" si="19"/>
        <v>470</v>
      </c>
      <c r="K29" s="36">
        <v>53</v>
      </c>
      <c r="L29" s="38">
        <f t="shared" si="20"/>
        <v>463</v>
      </c>
    </row>
    <row r="30" spans="1:12">
      <c r="A30" s="35" t="s">
        <v>62</v>
      </c>
      <c r="B30" s="36">
        <v>108</v>
      </c>
      <c r="C30" s="36">
        <v>65</v>
      </c>
      <c r="D30" s="36"/>
      <c r="E30" s="37"/>
      <c r="F30" s="36">
        <v>237</v>
      </c>
      <c r="G30" s="36"/>
      <c r="H30" s="36"/>
      <c r="I30" s="38">
        <f t="shared" si="18"/>
        <v>410</v>
      </c>
      <c r="J30" s="38">
        <f t="shared" si="19"/>
        <v>470</v>
      </c>
      <c r="K30" s="36">
        <v>53</v>
      </c>
      <c r="L30" s="38">
        <f t="shared" si="20"/>
        <v>463</v>
      </c>
    </row>
    <row r="31" spans="1:12">
      <c r="A31" s="32" t="s">
        <v>69</v>
      </c>
      <c r="B31" s="33"/>
      <c r="C31" s="33"/>
      <c r="D31" s="33"/>
      <c r="E31" s="33"/>
      <c r="F31" s="33"/>
      <c r="G31" s="33"/>
      <c r="H31" s="33"/>
      <c r="I31" s="34"/>
      <c r="J31" s="34"/>
      <c r="K31" s="33"/>
      <c r="L31" s="34"/>
    </row>
    <row r="32" spans="1:12">
      <c r="A32" s="35" t="s">
        <v>60</v>
      </c>
      <c r="B32" s="36">
        <v>108</v>
      </c>
      <c r="C32" s="36">
        <v>65</v>
      </c>
      <c r="D32" s="36"/>
      <c r="E32" s="36">
        <v>450</v>
      </c>
      <c r="F32" s="36">
        <v>237</v>
      </c>
      <c r="G32" s="36"/>
      <c r="H32" s="36"/>
      <c r="I32" s="38">
        <f t="shared" ref="I32:I34" si="21">SUM(B32:H32)</f>
        <v>860</v>
      </c>
      <c r="J32" s="38">
        <f t="shared" ref="J32:J34" si="22">I32+60</f>
        <v>920</v>
      </c>
      <c r="K32" s="36">
        <v>53</v>
      </c>
      <c r="L32" s="38">
        <f t="shared" ref="L32:L34" si="23">I32+K32</f>
        <v>913</v>
      </c>
    </row>
    <row r="33" spans="1:12">
      <c r="A33" s="35" t="s">
        <v>61</v>
      </c>
      <c r="B33" s="36">
        <v>108</v>
      </c>
      <c r="C33" s="36">
        <v>65</v>
      </c>
      <c r="D33" s="36"/>
      <c r="E33" s="36">
        <v>450</v>
      </c>
      <c r="F33" s="36">
        <v>237</v>
      </c>
      <c r="G33" s="36"/>
      <c r="H33" s="36"/>
      <c r="I33" s="38">
        <f t="shared" si="21"/>
        <v>860</v>
      </c>
      <c r="J33" s="38">
        <f t="shared" si="22"/>
        <v>920</v>
      </c>
      <c r="K33" s="36">
        <v>53</v>
      </c>
      <c r="L33" s="38">
        <f t="shared" si="23"/>
        <v>913</v>
      </c>
    </row>
    <row r="34" spans="1:12">
      <c r="A34" s="35" t="s">
        <v>62</v>
      </c>
      <c r="B34" s="36">
        <v>108</v>
      </c>
      <c r="C34" s="36">
        <v>65</v>
      </c>
      <c r="D34" s="36"/>
      <c r="E34" s="36">
        <v>450</v>
      </c>
      <c r="F34" s="36">
        <v>237</v>
      </c>
      <c r="G34" s="36"/>
      <c r="H34" s="36"/>
      <c r="I34" s="38">
        <f t="shared" si="21"/>
        <v>860</v>
      </c>
      <c r="J34" s="38">
        <f t="shared" si="22"/>
        <v>920</v>
      </c>
      <c r="K34" s="36">
        <v>53</v>
      </c>
      <c r="L34" s="38">
        <f t="shared" si="23"/>
        <v>913</v>
      </c>
    </row>
    <row r="35" spans="1:12">
      <c r="A35" s="32" t="s">
        <v>70</v>
      </c>
    </row>
    <row r="36" spans="1:12">
      <c r="A36" s="35" t="s">
        <v>60</v>
      </c>
      <c r="B36" s="36">
        <v>108</v>
      </c>
      <c r="C36" s="36">
        <v>65</v>
      </c>
      <c r="D36" s="36"/>
      <c r="E36" s="36">
        <v>200</v>
      </c>
      <c r="F36" s="36">
        <v>237</v>
      </c>
      <c r="G36" s="36">
        <v>350</v>
      </c>
      <c r="H36" s="37"/>
      <c r="I36" s="38">
        <f t="shared" ref="I36:I38" si="24">SUM(B36:H36)</f>
        <v>960</v>
      </c>
      <c r="J36" s="38">
        <f t="shared" ref="J36:J38" si="25">I36+60</f>
        <v>1020</v>
      </c>
      <c r="K36" s="36">
        <v>93</v>
      </c>
      <c r="L36" s="38">
        <f t="shared" ref="L36:L38" si="26">I36+K36</f>
        <v>1053</v>
      </c>
    </row>
    <row r="37" spans="1:12">
      <c r="A37" s="35" t="s">
        <v>61</v>
      </c>
      <c r="B37" s="36">
        <v>108</v>
      </c>
      <c r="C37" s="36">
        <v>65</v>
      </c>
      <c r="D37" s="36"/>
      <c r="E37" s="36">
        <v>200</v>
      </c>
      <c r="F37" s="36">
        <v>237</v>
      </c>
      <c r="G37" s="36">
        <v>350</v>
      </c>
      <c r="H37" s="36">
        <v>10</v>
      </c>
      <c r="I37" s="38">
        <f t="shared" si="24"/>
        <v>970</v>
      </c>
      <c r="J37" s="38">
        <f t="shared" si="25"/>
        <v>1030</v>
      </c>
      <c r="K37" s="36">
        <v>93</v>
      </c>
      <c r="L37" s="38">
        <f t="shared" si="26"/>
        <v>1063</v>
      </c>
    </row>
    <row r="38" spans="1:12">
      <c r="A38" s="35" t="s">
        <v>62</v>
      </c>
      <c r="B38" s="36">
        <v>108</v>
      </c>
      <c r="C38" s="36">
        <v>65</v>
      </c>
      <c r="D38" s="36"/>
      <c r="E38" s="36">
        <v>200</v>
      </c>
      <c r="F38" s="36">
        <v>237</v>
      </c>
      <c r="G38" s="36">
        <v>350</v>
      </c>
      <c r="H38" s="36">
        <v>20</v>
      </c>
      <c r="I38" s="38">
        <f t="shared" si="24"/>
        <v>980</v>
      </c>
      <c r="J38" s="38">
        <f t="shared" si="25"/>
        <v>1040</v>
      </c>
      <c r="K38" s="36">
        <v>93</v>
      </c>
      <c r="L38" s="38">
        <f t="shared" si="26"/>
        <v>1073</v>
      </c>
    </row>
    <row r="39" spans="1:12">
      <c r="A39" s="32" t="s">
        <v>71</v>
      </c>
      <c r="B39" s="33"/>
      <c r="C39" s="33"/>
      <c r="D39" s="33"/>
      <c r="E39" s="33"/>
      <c r="F39" s="33"/>
      <c r="G39" s="33"/>
      <c r="H39" s="33"/>
      <c r="I39" s="34"/>
      <c r="J39" s="34"/>
      <c r="K39" s="33"/>
      <c r="L39" s="34"/>
    </row>
    <row r="40" spans="1:12">
      <c r="A40" s="35" t="s">
        <v>60</v>
      </c>
      <c r="B40" s="36">
        <v>108</v>
      </c>
      <c r="C40" s="36">
        <v>65</v>
      </c>
      <c r="D40" s="36"/>
      <c r="E40" s="36">
        <v>200</v>
      </c>
      <c r="F40" s="36">
        <v>237</v>
      </c>
      <c r="G40" s="36"/>
      <c r="H40" s="36"/>
      <c r="I40" s="38">
        <f t="shared" ref="I40:I42" si="27">SUM(B40:H40)</f>
        <v>610</v>
      </c>
      <c r="J40" s="38">
        <f t="shared" ref="J40:J42" si="28">I40+60</f>
        <v>670</v>
      </c>
      <c r="K40" s="36">
        <v>93</v>
      </c>
      <c r="L40" s="38">
        <f t="shared" ref="L40:L42" si="29">I40+K40</f>
        <v>703</v>
      </c>
    </row>
    <row r="41" spans="1:12">
      <c r="A41" s="35" t="s">
        <v>61</v>
      </c>
      <c r="B41" s="36">
        <v>108</v>
      </c>
      <c r="C41" s="36">
        <v>65</v>
      </c>
      <c r="D41" s="36"/>
      <c r="E41" s="36">
        <v>200</v>
      </c>
      <c r="F41" s="36">
        <v>237</v>
      </c>
      <c r="G41" s="36"/>
      <c r="H41" s="36">
        <v>10</v>
      </c>
      <c r="I41" s="38">
        <f t="shared" si="27"/>
        <v>620</v>
      </c>
      <c r="J41" s="38">
        <f t="shared" si="28"/>
        <v>680</v>
      </c>
      <c r="K41" s="36">
        <v>93</v>
      </c>
      <c r="L41" s="38">
        <f t="shared" si="29"/>
        <v>713</v>
      </c>
    </row>
    <row r="42" spans="1:12">
      <c r="A42" s="35" t="s">
        <v>62</v>
      </c>
      <c r="B42" s="36">
        <v>108</v>
      </c>
      <c r="C42" s="36">
        <v>65</v>
      </c>
      <c r="D42" s="36"/>
      <c r="E42" s="36">
        <v>200</v>
      </c>
      <c r="F42" s="36">
        <v>237</v>
      </c>
      <c r="G42" s="36"/>
      <c r="H42" s="36">
        <v>20</v>
      </c>
      <c r="I42" s="38">
        <f t="shared" si="27"/>
        <v>630</v>
      </c>
      <c r="J42" s="38">
        <f t="shared" si="28"/>
        <v>690</v>
      </c>
      <c r="K42" s="36">
        <v>93</v>
      </c>
      <c r="L42" s="38">
        <f t="shared" si="29"/>
        <v>723</v>
      </c>
    </row>
    <row r="44" spans="1:12">
      <c r="A44" s="40" t="s">
        <v>72</v>
      </c>
    </row>
    <row r="45" spans="1:12">
      <c r="A45" s="40" t="s">
        <v>73</v>
      </c>
    </row>
    <row r="46" spans="1:12">
      <c r="A46" s="40" t="s">
        <v>74</v>
      </c>
    </row>
    <row r="47" spans="1:12">
      <c r="A47" s="41" t="s">
        <v>75</v>
      </c>
    </row>
    <row r="48" spans="1:12">
      <c r="A48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Luomu</vt:lpstr>
      <vt:lpstr>Tuet 2018</vt:lpstr>
      <vt:lpstr>Luomu!Tulostusalue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 Hartikainen</dc:creator>
  <cp:lastModifiedBy>Pasi Hartikainen</cp:lastModifiedBy>
  <cp:lastPrinted>2019-01-22T12:06:16Z</cp:lastPrinted>
  <dcterms:created xsi:type="dcterms:W3CDTF">2014-02-19T11:01:39Z</dcterms:created>
  <dcterms:modified xsi:type="dcterms:W3CDTF">2019-01-28T08:28:04Z</dcterms:modified>
</cp:coreProperties>
</file>